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0" i="1"/>
  <c r="C103" l="1"/>
  <c r="C85"/>
  <c r="C50"/>
  <c r="C73"/>
  <c r="C77"/>
  <c r="C14"/>
  <c r="C97"/>
  <c r="C95"/>
  <c r="C91"/>
  <c r="C89"/>
  <c r="C83"/>
  <c r="C79"/>
  <c r="C41" l="1"/>
  <c r="C45"/>
  <c r="C47" s="1"/>
  <c r="C40"/>
  <c r="C38"/>
  <c r="C65"/>
  <c r="C63"/>
  <c r="C57"/>
  <c r="C59" s="1"/>
  <c r="I30"/>
  <c r="C33" s="1"/>
  <c r="L18"/>
  <c r="I18"/>
  <c r="C18"/>
  <c r="C125" l="1"/>
  <c r="C64"/>
  <c r="C35"/>
  <c r="C127"/>
  <c r="C104"/>
  <c r="C100"/>
  <c r="C126"/>
  <c r="C128" s="1"/>
  <c r="C69"/>
  <c r="C113"/>
  <c r="C110"/>
  <c r="C51"/>
  <c r="C54"/>
  <c r="C53"/>
  <c r="C52"/>
  <c r="C22"/>
  <c r="C29" s="1"/>
  <c r="C34" s="1"/>
  <c r="C42"/>
  <c r="L19"/>
  <c r="I19"/>
  <c r="C122" l="1"/>
  <c r="C25"/>
  <c r="C121"/>
  <c r="L21"/>
  <c r="L20"/>
  <c r="I21"/>
  <c r="I20"/>
  <c r="C20" l="1"/>
  <c r="I22"/>
  <c r="C21"/>
  <c r="L22"/>
</calcChain>
</file>

<file path=xl/sharedStrings.xml><?xml version="1.0" encoding="utf-8"?>
<sst xmlns="http://schemas.openxmlformats.org/spreadsheetml/2006/main" count="210" uniqueCount="137">
  <si>
    <t>В</t>
  </si>
  <si>
    <t>Выходная мощность преобразователя:</t>
  </si>
  <si>
    <t>Вт</t>
  </si>
  <si>
    <t>Минимальная рабочая частота ККМ:</t>
  </si>
  <si>
    <t>кГц</t>
  </si>
  <si>
    <t>Расчетное значение индуктивности дросселя коррекции:</t>
  </si>
  <si>
    <t>мкГн</t>
  </si>
  <si>
    <t>Фактическая индуктивность дросселя коррекции:</t>
  </si>
  <si>
    <t>v(t)</t>
  </si>
  <si>
    <t>i(t)</t>
  </si>
  <si>
    <t>t on</t>
  </si>
  <si>
    <t>t off</t>
  </si>
  <si>
    <t>F</t>
  </si>
  <si>
    <t>Пиковый ток дросселя коррекции:</t>
  </si>
  <si>
    <t>А</t>
  </si>
  <si>
    <t>Ом</t>
  </si>
  <si>
    <t>Фактическое сопротивление резистора Rcs1:</t>
  </si>
  <si>
    <t>Фактическое сопротивление резистора Rcs2:</t>
  </si>
  <si>
    <t>Фактическое сопротивление резистора Rcs3:</t>
  </si>
  <si>
    <t>Rcs1||Rcs2</t>
  </si>
  <si>
    <t>Желаемое сопротивление резистора Rbus4:</t>
  </si>
  <si>
    <t>кОм</t>
  </si>
  <si>
    <t>Расчетное суммарное сопротивление резисторов Rbus1 + Rbus2 + Rbus3:</t>
  </si>
  <si>
    <t>Фактическое сопротивление резистора Rbus1:</t>
  </si>
  <si>
    <t>Фактическое сопротивление резистора Rbus2:</t>
  </si>
  <si>
    <t>Фактическое сопротивление резистора Rbus3:</t>
  </si>
  <si>
    <t>Фактическое суммарно сопротивление резисторов Rbus1 + Rbus2 + Rbus3:</t>
  </si>
  <si>
    <t>Фактическое напряжение на выходной шине ККМ:</t>
  </si>
  <si>
    <t>Фактическая суммарная рассеиваемая резисторами Rs1…Rs4 мощность (при максимальном входном напряжении):</t>
  </si>
  <si>
    <t>Фактическая суммарная рассеиваемая резисторами Rs1…Rs4 мощность (при минимальном входном напряжении):</t>
  </si>
  <si>
    <t>Фактическое сопротивление резистора Rdc1:</t>
  </si>
  <si>
    <t>Фактическое сопротивление резистора Rdc2:</t>
  </si>
  <si>
    <t>Фактическая суммарная рассеиваемая резисторами Rdc1 + Rdc2 мощность (при максимальном входном напряжении):</t>
  </si>
  <si>
    <t>Фактическое напряжение на выводе MULT (при минимальном входном напряжении):</t>
  </si>
  <si>
    <t>Фактическое напряжение на выводе MULT (при входном напряжении 230 В):</t>
  </si>
  <si>
    <t>Фактическое напряжение на выводе MULT (при максимальном входном напряжении):</t>
  </si>
  <si>
    <t>Фактическая суммарная рассеиваемая резисторами Rs1…Rs4 мощность (при входном напряжении 230 В):</t>
  </si>
  <si>
    <t>мкФ</t>
  </si>
  <si>
    <t>Расчетная емкость конденсатора Ct:</t>
  </si>
  <si>
    <t>пФ</t>
  </si>
  <si>
    <t>Фактическая емкость конденсатора Ct:</t>
  </si>
  <si>
    <t>Расчетное сопротивление резистора Rt:</t>
  </si>
  <si>
    <t>Фактическое сопротивление резистора Rt:</t>
  </si>
  <si>
    <t>Желаемая частота софт-старта:</t>
  </si>
  <si>
    <t>Расчетное сопротивление резистора Rss:</t>
  </si>
  <si>
    <t>Фактическое сопротивление резистора Rss:</t>
  </si>
  <si>
    <t>Фактическое значение частоты софт-старта:</t>
  </si>
  <si>
    <t>сек</t>
  </si>
  <si>
    <t>Расчетная емкость конденсатора Css:</t>
  </si>
  <si>
    <t>Фактическая емкость конденсатора Css:</t>
  </si>
  <si>
    <t>мкф</t>
  </si>
  <si>
    <t>Площадь сечения магнитопровода:</t>
  </si>
  <si>
    <t>мм2</t>
  </si>
  <si>
    <t xml:space="preserve">Желаемое значение амплитуды индукции: </t>
  </si>
  <si>
    <t>Тл</t>
  </si>
  <si>
    <t>Витков</t>
  </si>
  <si>
    <t>Фактическое число витков первичной обмотки силового трансформатора:</t>
  </si>
  <si>
    <t>Расчетное число витков каждой из двух вторичных обмоток:</t>
  </si>
  <si>
    <t>Фактическое число витков каждой из двух вторичных обмоток:</t>
  </si>
  <si>
    <t>Фактическое выходное напряжение каждого из плеч блока питания (без нагрузки):</t>
  </si>
  <si>
    <t>А/мм2</t>
  </si>
  <si>
    <t>мм</t>
  </si>
  <si>
    <t>шт</t>
  </si>
  <si>
    <t>КПД преобразователя:</t>
  </si>
  <si>
    <t>%</t>
  </si>
  <si>
    <t>Фактическое сопротивление резистора Rs5:</t>
  </si>
  <si>
    <t>Фактическое сопротивление резистора Rs6:</t>
  </si>
  <si>
    <t>Фактическое сопротивление резистора Rs7:</t>
  </si>
  <si>
    <t>Фактическое суммарное сопротивление стартовых резисторов Rs5 + Rs6 + Rs7:</t>
  </si>
  <si>
    <t>Фактическое выходное напряжение каждого из плеч блока питания (при номинальной выходной мощности):</t>
  </si>
  <si>
    <r>
      <t xml:space="preserve">by </t>
    </r>
    <r>
      <rPr>
        <b/>
        <sz val="11"/>
        <color theme="1"/>
        <rFont val="Calibri"/>
        <family val="2"/>
        <charset val="204"/>
        <scheme val="minor"/>
      </rPr>
      <t>Stelmakh I. (Nem0)</t>
    </r>
    <r>
      <rPr>
        <sz val="11"/>
        <color theme="1"/>
        <rFont val="Calibri"/>
        <family val="2"/>
        <charset val="204"/>
        <scheme val="minor"/>
      </rPr>
      <t xml:space="preserve"> 2020</t>
    </r>
  </si>
  <si>
    <t>Желаемое сопротивление резистора Rdc3:</t>
  </si>
  <si>
    <t>Расчетное суммарное сопротивление резисторов Rdc1 + Rdc2:</t>
  </si>
  <si>
    <t>Расчетное суммарное сопротивление стартовых резисторов Rs5 + Rs6 + Rs7, не более:</t>
  </si>
  <si>
    <t>Желаемая продолжительность мертвого времени:</t>
  </si>
  <si>
    <t>Фактическая продолжительность мертвого времени:</t>
  </si>
  <si>
    <t>Желаемая рабочая частота преобразователя:</t>
  </si>
  <si>
    <t>Фактическое значение рабочей частоты преобразователя:</t>
  </si>
  <si>
    <t>Сопротивление нагрузочных резисторов Rl1 - Rl8, не менее:</t>
  </si>
  <si>
    <t>Расчетное число витков вспомогательной вторичной обмотки:</t>
  </si>
  <si>
    <t>Минимальная рабочая частота ККМ (при минимальном входном напряжении):</t>
  </si>
  <si>
    <t>Минимальная рабочая частота ККМ (при максимальном входном напряжении):</t>
  </si>
  <si>
    <t>Желаемое выходное напряжение каждого из плеч блока питания (при номинальной выходной мощности):</t>
  </si>
  <si>
    <t>Калькулятор для расчета элементов импульсного источника питания на базе IR2156, с корректором коэффициента мощности на базе MC33262</t>
  </si>
  <si>
    <t>Минимальное входное напряжение (переменное):</t>
  </si>
  <si>
    <t>Максимальное входное напряжение (переменное):</t>
  </si>
  <si>
    <t>Напряжение на выходе ККМ, не менее:</t>
  </si>
  <si>
    <t>Желаемое напряжение на выходе ККМ:</t>
  </si>
  <si>
    <t>Выходная мощность ККМ (с учетом потерь в преобразователе):</t>
  </si>
  <si>
    <t>1.1. Выбор диапазона входных напряжений</t>
  </si>
  <si>
    <t>1.2. Основные исходные данные</t>
  </si>
  <si>
    <t>1.3. Расчет дросселя коррекции</t>
  </si>
  <si>
    <t>2. Расчет и выбор элементов обвязки MC33262</t>
  </si>
  <si>
    <t>2.2. Расчет и выбор номиналов стартовых резисторов</t>
  </si>
  <si>
    <t>2.3. Расчет и выбор номиналов делителя напряжения вывода MULT</t>
  </si>
  <si>
    <t>2.4. Расчет и выбор номиналов делителя напряжения обратной связи</t>
  </si>
  <si>
    <t>3. Расчет и выбор элементов обвязки IR2156</t>
  </si>
  <si>
    <t>3.1. Расчет и выбор номиналов стартовых резисторов</t>
  </si>
  <si>
    <t>3.2. Выбор продолжительности мертвого времени</t>
  </si>
  <si>
    <t>3.3. Выбор рабочей частоты преобразователя</t>
  </si>
  <si>
    <t>3.4. Выбор частоты софт-старта</t>
  </si>
  <si>
    <t>3.5. Выбор продолжительности софт-старта</t>
  </si>
  <si>
    <t>4. Расчет силового трансформатора</t>
  </si>
  <si>
    <t>4.1. Расчет числа витков обмоток трансформатора</t>
  </si>
  <si>
    <t>4.2. Выбор обмоточного провода и расчет необходимого числа жил</t>
  </si>
  <si>
    <t>1. Основные исходные данные и расчет дросселя коррекции</t>
  </si>
  <si>
    <t>Желаемая плотность тока в дросселе коррекции:</t>
  </si>
  <si>
    <t>Фактическое сопротивление каждого из резисторов Rs1...Rs4:</t>
  </si>
  <si>
    <t>Коэффициент передачи делителя напряжения Rdc1-Rdc3:</t>
  </si>
  <si>
    <t>Коэффициент передачи делителя напряжения Rbus1-Rbus4:</t>
  </si>
  <si>
    <t>Фактическое суммарное сопротивление резисторов Rdc1 + Rdc2:</t>
  </si>
  <si>
    <t>Расчетное результирующее сопротивление стартовых резисторов Rs1 || Rs2 + Rs3 || Rs4, не более:</t>
  </si>
  <si>
    <t>Желаемая продолжительность работы в режиме софт-старта:</t>
  </si>
  <si>
    <t>Фактическая продолжительность работы в режиме софт-старта:</t>
  </si>
  <si>
    <t>2.1. Расчет и выбор номиналов токоизмерительных резисторов корректора</t>
  </si>
  <si>
    <t>Расчетное результирующие сопротивление токоизмерительных резисторов Rcs1 || Rcs2 || Rcs3:</t>
  </si>
  <si>
    <t>Фактическое результирующее сопротивление токоизмерительных резисторов Rcs1 || Rcs2 || Rcs3:</t>
  </si>
  <si>
    <t>3.6. Расчет и выбор токоизмерительных резисторов преобразователя</t>
  </si>
  <si>
    <t>Расчетное результирующее сопротивление токоизмерительных резисторов Rcs6 и Rcs7:</t>
  </si>
  <si>
    <t>Фактическое сопротивление резистора Rcs6:</t>
  </si>
  <si>
    <t>Фактическое сопротивление резистора Rcs7:</t>
  </si>
  <si>
    <t>Фактическое результирующее сопротивление токоизмерительных резисторов Rcs6 и Rcs7:</t>
  </si>
  <si>
    <t>Расчетное число витков первичной обмотки силового трансформатора, не менее:</t>
  </si>
  <si>
    <t>Желаемая плотность тока в обмотках:</t>
  </si>
  <si>
    <t>Необходимое число жил провода, не менее:</t>
  </si>
  <si>
    <t>Необходимое число жил провода первичной обмотки, не менее:</t>
  </si>
  <si>
    <t>Необходимое число жил провода вторичных обмоток, не менее:</t>
  </si>
  <si>
    <t>4.3. Фактические значения выходного напряжения, расчет и выбор нагрузочных резисторов</t>
  </si>
  <si>
    <t>Фактическое выходное напряжение вспомогательной вторичной обмотки (до стабилизаторов напряжения):</t>
  </si>
  <si>
    <t>Суммарная мощность, рассеиваемая токоизмерительными резисторами Rcs1-Rcs3:</t>
  </si>
  <si>
    <t>мкс</t>
  </si>
  <si>
    <t>Фактическое значение выходной мощности срабатывания токовой защиты:</t>
  </si>
  <si>
    <t>Диаметр жилы обмоточного провода дросселя коррекции:</t>
  </si>
  <si>
    <t>Диаметр жилы обмоточного провода первичной обмотки:</t>
  </si>
  <si>
    <t>Диаметр жилы обмоточного провода вторичных обмоток:</t>
  </si>
  <si>
    <t>Отклонение фактического значения от расчетного:</t>
  </si>
  <si>
    <t>Фактическая суммарная рассеиваемая резисторами Rbus1...Rbus3 мощность: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</si>
</sst>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6" borderId="0" xfId="0" applyFill="1" applyBorder="1" applyProtection="1">
      <protection hidden="1"/>
    </xf>
    <xf numFmtId="1" fontId="0" fillId="6" borderId="0" xfId="0" applyNumberFormat="1" applyFill="1" applyBorder="1" applyProtection="1">
      <protection hidden="1"/>
    </xf>
    <xf numFmtId="2" fontId="0" fillId="6" borderId="0" xfId="0" applyNumberFormat="1" applyFill="1" applyBorder="1" applyProtection="1">
      <protection hidden="1"/>
    </xf>
    <xf numFmtId="164" fontId="0" fillId="6" borderId="0" xfId="0" applyNumberFormat="1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0" xfId="0" applyFill="1" applyProtection="1">
      <protection hidden="1"/>
    </xf>
    <xf numFmtId="0" fontId="0" fillId="0" borderId="0" xfId="0" applyProtection="1">
      <protection hidden="1"/>
    </xf>
    <xf numFmtId="0" fontId="4" fillId="7" borderId="0" xfId="0" applyFont="1" applyFill="1" applyProtection="1">
      <protection hidden="1"/>
    </xf>
    <xf numFmtId="165" fontId="0" fillId="6" borderId="0" xfId="0" applyNumberFormat="1" applyFill="1" applyBorder="1" applyProtection="1">
      <protection hidden="1"/>
    </xf>
    <xf numFmtId="0" fontId="0" fillId="6" borderId="4" xfId="0" applyFill="1" applyBorder="1" applyAlignment="1" applyProtection="1">
      <alignment horizontal="left"/>
      <protection hidden="1"/>
    </xf>
    <xf numFmtId="164" fontId="0" fillId="6" borderId="0" xfId="0" applyNumberFormat="1" applyFill="1" applyBorder="1" applyAlignment="1" applyProtection="1">
      <alignment horizontal="right"/>
      <protection hidden="1"/>
    </xf>
    <xf numFmtId="0" fontId="0" fillId="6" borderId="5" xfId="0" applyFill="1" applyBorder="1" applyAlignment="1" applyProtection="1">
      <alignment horizontal="left"/>
      <protection hidden="1"/>
    </xf>
    <xf numFmtId="0" fontId="0" fillId="2" borderId="0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3" fillId="2" borderId="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left" vertical="center"/>
      <protection hidden="1"/>
    </xf>
    <xf numFmtId="0" fontId="0" fillId="5" borderId="7" xfId="0" applyFill="1" applyBorder="1" applyAlignment="1" applyProtection="1">
      <alignment horizontal="left" vertical="center"/>
      <protection hidden="1"/>
    </xf>
    <xf numFmtId="0" fontId="0" fillId="5" borderId="8" xfId="0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6"/>
  <sheetViews>
    <sheetView tabSelected="1" topLeftCell="A5" workbookViewId="0">
      <selection activeCell="G22" sqref="G22"/>
    </sheetView>
  </sheetViews>
  <sheetFormatPr defaultRowHeight="15"/>
  <cols>
    <col min="1" max="1" width="70.7109375" style="7" customWidth="1"/>
    <col min="2" max="2" width="110.7109375" style="8" customWidth="1"/>
    <col min="3" max="4" width="15.7109375" style="8" customWidth="1"/>
    <col min="5" max="7" width="9.140625" style="7"/>
    <col min="8" max="8" width="10.7109375" style="7" customWidth="1"/>
    <col min="9" max="10" width="9.140625" style="7"/>
    <col min="11" max="11" width="10.7109375" style="7" customWidth="1"/>
    <col min="12" max="29" width="9.140625" style="7"/>
    <col min="30" max="16384" width="9.140625" style="8"/>
  </cols>
  <sheetData>
    <row r="1" spans="2:4" ht="15.75" thickBot="1"/>
    <row r="2" spans="2:4">
      <c r="B2" s="19" t="s">
        <v>83</v>
      </c>
      <c r="C2" s="20"/>
      <c r="D2" s="21"/>
    </row>
    <row r="3" spans="2:4">
      <c r="B3" s="31"/>
      <c r="C3" s="32"/>
      <c r="D3" s="33"/>
    </row>
    <row r="4" spans="2:4">
      <c r="B4" s="28" t="s">
        <v>105</v>
      </c>
      <c r="C4" s="29"/>
      <c r="D4" s="30"/>
    </row>
    <row r="5" spans="2:4">
      <c r="B5" s="22" t="s">
        <v>89</v>
      </c>
      <c r="C5" s="23"/>
      <c r="D5" s="24"/>
    </row>
    <row r="6" spans="2:4">
      <c r="B6" s="5" t="s">
        <v>84</v>
      </c>
      <c r="C6" s="14">
        <v>165</v>
      </c>
      <c r="D6" s="6" t="s">
        <v>0</v>
      </c>
    </row>
    <row r="7" spans="2:4">
      <c r="B7" s="5" t="s">
        <v>85</v>
      </c>
      <c r="C7" s="14">
        <v>265</v>
      </c>
      <c r="D7" s="6" t="s">
        <v>0</v>
      </c>
    </row>
    <row r="8" spans="2:4">
      <c r="B8" s="31"/>
      <c r="C8" s="32"/>
      <c r="D8" s="33"/>
    </row>
    <row r="9" spans="2:4">
      <c r="B9" s="25" t="s">
        <v>90</v>
      </c>
      <c r="C9" s="26"/>
      <c r="D9" s="27"/>
    </row>
    <row r="10" spans="2:4">
      <c r="B10" s="5" t="s">
        <v>86</v>
      </c>
      <c r="C10" s="1">
        <f>(C7*1.4)+10</f>
        <v>381</v>
      </c>
      <c r="D10" s="6" t="s">
        <v>0</v>
      </c>
    </row>
    <row r="11" spans="2:4">
      <c r="B11" s="5" t="s">
        <v>87</v>
      </c>
      <c r="C11" s="14">
        <v>400</v>
      </c>
      <c r="D11" s="6" t="s">
        <v>0</v>
      </c>
    </row>
    <row r="12" spans="2:4">
      <c r="B12" s="5" t="s">
        <v>1</v>
      </c>
      <c r="C12" s="14">
        <v>320</v>
      </c>
      <c r="D12" s="6" t="s">
        <v>2</v>
      </c>
    </row>
    <row r="13" spans="2:4">
      <c r="B13" s="5" t="s">
        <v>63</v>
      </c>
      <c r="C13" s="14">
        <v>88</v>
      </c>
      <c r="D13" s="6" t="s">
        <v>64</v>
      </c>
    </row>
    <row r="14" spans="2:4">
      <c r="B14" s="5" t="s">
        <v>88</v>
      </c>
      <c r="C14" s="2">
        <f>C12+(C12*(1-(C13/100)))</f>
        <v>358.4</v>
      </c>
      <c r="D14" s="6" t="s">
        <v>2</v>
      </c>
    </row>
    <row r="15" spans="2:4">
      <c r="B15" s="31"/>
      <c r="C15" s="32"/>
      <c r="D15" s="33"/>
    </row>
    <row r="16" spans="2:4">
      <c r="B16" s="28" t="s">
        <v>91</v>
      </c>
      <c r="C16" s="29"/>
      <c r="D16" s="30"/>
    </row>
    <row r="17" spans="2:12">
      <c r="B17" s="5" t="s">
        <v>3</v>
      </c>
      <c r="C17" s="14">
        <v>58</v>
      </c>
      <c r="D17" s="6" t="s">
        <v>4</v>
      </c>
    </row>
    <row r="18" spans="2:12">
      <c r="B18" s="5" t="s">
        <v>5</v>
      </c>
      <c r="C18" s="2">
        <f>(((C11-(1.4*C6))*(C6^2)*0.95)/(2*(C17*1000)*C14*C11))*10^6</f>
        <v>262.8404589122153</v>
      </c>
      <c r="D18" s="6" t="s">
        <v>6</v>
      </c>
      <c r="H18" s="9" t="s">
        <v>8</v>
      </c>
      <c r="I18" s="9">
        <f>1.414214*C6*SIN(90*PI()/180)</f>
        <v>233.34531000000001</v>
      </c>
      <c r="J18" s="9"/>
      <c r="K18" s="9" t="s">
        <v>8</v>
      </c>
      <c r="L18" s="9">
        <f>1.414214*C7*SIN(90*PI()/180)</f>
        <v>374.76671000000005</v>
      </c>
    </row>
    <row r="19" spans="2:12">
      <c r="B19" s="5" t="s">
        <v>7</v>
      </c>
      <c r="C19" s="14">
        <v>265</v>
      </c>
      <c r="D19" s="6" t="s">
        <v>6</v>
      </c>
      <c r="H19" s="9" t="s">
        <v>9</v>
      </c>
      <c r="I19" s="9">
        <f>(1.414214*C14/C6)*SIN(90*PI()/180)</f>
        <v>3.0718442278787879</v>
      </c>
      <c r="J19" s="9"/>
      <c r="K19" s="9" t="s">
        <v>9</v>
      </c>
      <c r="L19" s="9">
        <f>(1.414214*C14/C7)*SIN(90*PI()/180)</f>
        <v>1.9126577267924527</v>
      </c>
    </row>
    <row r="20" spans="2:12">
      <c r="B20" s="5" t="s">
        <v>80</v>
      </c>
      <c r="C20" s="2">
        <f>1000/(I20+I21)</f>
        <v>59.714742872541485</v>
      </c>
      <c r="D20" s="6" t="s">
        <v>4</v>
      </c>
      <c r="H20" s="9" t="s">
        <v>10</v>
      </c>
      <c r="I20" s="9">
        <f>C19*2*I19/I18</f>
        <v>6.9771166207529847</v>
      </c>
      <c r="J20" s="9"/>
      <c r="K20" s="9" t="s">
        <v>10</v>
      </c>
      <c r="L20" s="9">
        <f>C19*2*L19/L18</f>
        <v>2.7049056603773582</v>
      </c>
    </row>
    <row r="21" spans="2:12">
      <c r="B21" s="5" t="s">
        <v>81</v>
      </c>
      <c r="C21" s="2">
        <f>1000/(L20+L21)</f>
        <v>23.321783796037906</v>
      </c>
      <c r="D21" s="6" t="s">
        <v>4</v>
      </c>
      <c r="H21" s="9" t="s">
        <v>11</v>
      </c>
      <c r="I21" s="9">
        <f>C19*2*I19/(C11-I18)</f>
        <v>9.7691666569705156</v>
      </c>
      <c r="J21" s="9"/>
      <c r="K21" s="9" t="s">
        <v>11</v>
      </c>
      <c r="L21" s="9">
        <f>C19*2*L19/(C11-L18)</f>
        <v>40.173461138044303</v>
      </c>
    </row>
    <row r="22" spans="2:12">
      <c r="B22" s="5" t="s">
        <v>13</v>
      </c>
      <c r="C22" s="4">
        <f>(2*1.4*C14)/(C6*0.95)</f>
        <v>6.402041467304624</v>
      </c>
      <c r="D22" s="6" t="s">
        <v>14</v>
      </c>
      <c r="H22" s="9" t="s">
        <v>12</v>
      </c>
      <c r="I22" s="9">
        <f>1000/(I20+I21)</f>
        <v>59.714742872541485</v>
      </c>
      <c r="J22" s="9"/>
      <c r="K22" s="9" t="s">
        <v>12</v>
      </c>
      <c r="L22" s="9">
        <f>1000/(L20+L21)</f>
        <v>23.321783796037906</v>
      </c>
    </row>
    <row r="23" spans="2:12">
      <c r="B23" s="5" t="s">
        <v>106</v>
      </c>
      <c r="C23" s="15">
        <v>7</v>
      </c>
      <c r="D23" s="6" t="s">
        <v>60</v>
      </c>
      <c r="H23" s="9"/>
      <c r="I23" s="9"/>
      <c r="J23" s="9"/>
      <c r="K23" s="9"/>
      <c r="L23" s="9"/>
    </row>
    <row r="24" spans="2:12">
      <c r="B24" s="5" t="s">
        <v>132</v>
      </c>
      <c r="C24" s="16">
        <v>0.1</v>
      </c>
      <c r="D24" s="6" t="s">
        <v>61</v>
      </c>
      <c r="H24" s="9"/>
      <c r="I24" s="9"/>
      <c r="J24" s="9"/>
      <c r="K24" s="9"/>
      <c r="L24" s="9"/>
    </row>
    <row r="25" spans="2:12">
      <c r="B25" s="5" t="s">
        <v>124</v>
      </c>
      <c r="C25" s="2">
        <f>((C22/1.7)/C23)/(((C24/2)^2)*3.14)</f>
        <v>68.53333476748513</v>
      </c>
      <c r="D25" s="6" t="s">
        <v>62</v>
      </c>
      <c r="H25" s="9"/>
      <c r="I25" s="9"/>
      <c r="J25" s="9"/>
      <c r="K25" s="9"/>
      <c r="L25" s="9"/>
    </row>
    <row r="26" spans="2:12">
      <c r="B26" s="31"/>
      <c r="C26" s="32"/>
      <c r="D26" s="33"/>
      <c r="H26" s="9"/>
      <c r="I26" s="9"/>
      <c r="J26" s="9"/>
      <c r="K26" s="9"/>
      <c r="L26" s="9"/>
    </row>
    <row r="27" spans="2:12">
      <c r="B27" s="28" t="s">
        <v>92</v>
      </c>
      <c r="C27" s="29"/>
      <c r="D27" s="30"/>
      <c r="H27" s="9"/>
      <c r="I27" s="9"/>
      <c r="J27" s="9"/>
      <c r="K27" s="9"/>
      <c r="L27" s="9"/>
    </row>
    <row r="28" spans="2:12">
      <c r="B28" s="28" t="s">
        <v>114</v>
      </c>
      <c r="C28" s="29"/>
      <c r="D28" s="30"/>
      <c r="H28" s="9"/>
      <c r="I28" s="9"/>
      <c r="J28" s="9"/>
      <c r="K28" s="9"/>
      <c r="L28" s="9"/>
    </row>
    <row r="29" spans="2:12">
      <c r="B29" s="5" t="s">
        <v>115</v>
      </c>
      <c r="C29" s="10">
        <f>1.5/C22</f>
        <v>0.23430026307397964</v>
      </c>
      <c r="D29" s="6" t="s">
        <v>15</v>
      </c>
      <c r="H29" s="9"/>
      <c r="I29" s="9"/>
      <c r="J29" s="9"/>
      <c r="K29" s="9"/>
      <c r="L29" s="9"/>
    </row>
    <row r="30" spans="2:12">
      <c r="B30" s="5" t="s">
        <v>16</v>
      </c>
      <c r="C30" s="16">
        <v>0.47</v>
      </c>
      <c r="D30" s="6" t="s">
        <v>15</v>
      </c>
      <c r="H30" s="9" t="s">
        <v>19</v>
      </c>
      <c r="I30" s="9">
        <f>(C30*C31)/(C30+C31)</f>
        <v>0.23499999999999999</v>
      </c>
      <c r="J30" s="9"/>
      <c r="K30" s="9"/>
      <c r="L30" s="9"/>
    </row>
    <row r="31" spans="2:12">
      <c r="B31" s="5" t="s">
        <v>17</v>
      </c>
      <c r="C31" s="16">
        <v>0.47</v>
      </c>
      <c r="D31" s="6" t="s">
        <v>15</v>
      </c>
    </row>
    <row r="32" spans="2:12">
      <c r="B32" s="5" t="s">
        <v>18</v>
      </c>
      <c r="C32" s="16">
        <v>99999</v>
      </c>
      <c r="D32" s="6" t="s">
        <v>15</v>
      </c>
    </row>
    <row r="33" spans="2:4">
      <c r="B33" s="5" t="s">
        <v>116</v>
      </c>
      <c r="C33" s="10">
        <f>(C32*I30)/(C32+I30)</f>
        <v>0.23499944774577525</v>
      </c>
      <c r="D33" s="6" t="s">
        <v>15</v>
      </c>
    </row>
    <row r="34" spans="2:4">
      <c r="B34" s="5" t="s">
        <v>135</v>
      </c>
      <c r="C34" s="4">
        <f>(1-(C33/C29))*100</f>
        <v>-0.29841395080929534</v>
      </c>
      <c r="D34" s="6" t="s">
        <v>64</v>
      </c>
    </row>
    <row r="35" spans="2:4">
      <c r="B35" s="5" t="s">
        <v>129</v>
      </c>
      <c r="C35" s="4">
        <f>((C14/C6*0.95)^2)*C33</f>
        <v>1.0006499218743286</v>
      </c>
      <c r="D35" s="6" t="s">
        <v>2</v>
      </c>
    </row>
    <row r="36" spans="2:4">
      <c r="B36" s="31"/>
      <c r="C36" s="32"/>
      <c r="D36" s="33"/>
    </row>
    <row r="37" spans="2:4">
      <c r="B37" s="28" t="s">
        <v>93</v>
      </c>
      <c r="C37" s="29"/>
      <c r="D37" s="30"/>
    </row>
    <row r="38" spans="2:4">
      <c r="B38" s="5" t="s">
        <v>111</v>
      </c>
      <c r="C38" s="2">
        <f>((C6*1.4)/0.0012)/1000</f>
        <v>192.5</v>
      </c>
      <c r="D38" s="6" t="s">
        <v>21</v>
      </c>
    </row>
    <row r="39" spans="2:4">
      <c r="B39" s="5" t="s">
        <v>107</v>
      </c>
      <c r="C39" s="15">
        <v>180</v>
      </c>
      <c r="D39" s="6" t="s">
        <v>21</v>
      </c>
    </row>
    <row r="40" spans="2:4">
      <c r="B40" s="5" t="s">
        <v>29</v>
      </c>
      <c r="C40" s="3">
        <f>(((C6*1.4)-12)^2)/(C39*1000)</f>
        <v>0.26644999999999991</v>
      </c>
      <c r="D40" s="6" t="s">
        <v>2</v>
      </c>
    </row>
    <row r="41" spans="2:4">
      <c r="B41" s="5" t="s">
        <v>36</v>
      </c>
      <c r="C41" s="3">
        <f>(((230*1.4)-12)^2)/(C39*1000)</f>
        <v>0.53388888888888886</v>
      </c>
      <c r="D41" s="6" t="s">
        <v>2</v>
      </c>
    </row>
    <row r="42" spans="2:4">
      <c r="B42" s="5" t="s">
        <v>28</v>
      </c>
      <c r="C42" s="3">
        <f>(((C7*1.4)-12)^2)/(C39*1000)</f>
        <v>0.71600555555555556</v>
      </c>
      <c r="D42" s="6" t="s">
        <v>2</v>
      </c>
    </row>
    <row r="43" spans="2:4">
      <c r="B43" s="31"/>
      <c r="C43" s="32"/>
      <c r="D43" s="33"/>
    </row>
    <row r="44" spans="2:4">
      <c r="B44" s="28" t="s">
        <v>94</v>
      </c>
      <c r="C44" s="29"/>
      <c r="D44" s="30"/>
    </row>
    <row r="45" spans="2:4">
      <c r="B45" s="5" t="s">
        <v>108</v>
      </c>
      <c r="C45" s="2">
        <f>((C7*1.4)/3)</f>
        <v>123.66666666666667</v>
      </c>
      <c r="D45" s="6"/>
    </row>
    <row r="46" spans="2:4">
      <c r="B46" s="5" t="s">
        <v>71</v>
      </c>
      <c r="C46" s="14">
        <v>8.1999999999999993</v>
      </c>
      <c r="D46" s="6" t="s">
        <v>21</v>
      </c>
    </row>
    <row r="47" spans="2:4">
      <c r="B47" s="5" t="s">
        <v>72</v>
      </c>
      <c r="C47" s="2">
        <f>C46*C45</f>
        <v>1014.0666666666666</v>
      </c>
      <c r="D47" s="6" t="s">
        <v>21</v>
      </c>
    </row>
    <row r="48" spans="2:4">
      <c r="B48" s="5" t="s">
        <v>30</v>
      </c>
      <c r="C48" s="14">
        <v>470</v>
      </c>
      <c r="D48" s="6" t="s">
        <v>21</v>
      </c>
    </row>
    <row r="49" spans="2:4">
      <c r="B49" s="5" t="s">
        <v>31</v>
      </c>
      <c r="C49" s="14">
        <v>470</v>
      </c>
      <c r="D49" s="6" t="s">
        <v>21</v>
      </c>
    </row>
    <row r="50" spans="2:4">
      <c r="B50" s="5" t="s">
        <v>110</v>
      </c>
      <c r="C50" s="1">
        <f>C48+C49</f>
        <v>940</v>
      </c>
      <c r="D50" s="6" t="s">
        <v>21</v>
      </c>
    </row>
    <row r="51" spans="2:4">
      <c r="B51" s="5" t="s">
        <v>32</v>
      </c>
      <c r="C51" s="3">
        <f>(((C7*1.4)/((C50*1000)+(C46*1000)))^2)*(C50*1000)</f>
        <v>0.1439049625705402</v>
      </c>
      <c r="D51" s="6" t="s">
        <v>2</v>
      </c>
    </row>
    <row r="52" spans="2:4">
      <c r="B52" s="5" t="s">
        <v>33</v>
      </c>
      <c r="C52" s="3">
        <f>(C46/(C50+C46))*(C6*1.4)</f>
        <v>1.9976798143851504</v>
      </c>
      <c r="D52" s="6" t="s">
        <v>0</v>
      </c>
    </row>
    <row r="53" spans="2:4">
      <c r="B53" s="5" t="s">
        <v>34</v>
      </c>
      <c r="C53" s="3">
        <f>(C46/(C50+C46))*(230*1.4)</f>
        <v>2.7846445897489978</v>
      </c>
      <c r="D53" s="6" t="s">
        <v>0</v>
      </c>
    </row>
    <row r="54" spans="2:4">
      <c r="B54" s="5" t="s">
        <v>35</v>
      </c>
      <c r="C54" s="3">
        <f>(C46/(C50+C46))*(C7*1.4)</f>
        <v>3.2083948534064537</v>
      </c>
      <c r="D54" s="6" t="s">
        <v>0</v>
      </c>
    </row>
    <row r="55" spans="2:4">
      <c r="B55" s="31"/>
      <c r="C55" s="32"/>
      <c r="D55" s="33"/>
    </row>
    <row r="56" spans="2:4">
      <c r="B56" s="28" t="s">
        <v>95</v>
      </c>
      <c r="C56" s="34"/>
      <c r="D56" s="35"/>
    </row>
    <row r="57" spans="2:4">
      <c r="B57" s="5" t="s">
        <v>109</v>
      </c>
      <c r="C57" s="2">
        <f>(C11/2.5)-1</f>
        <v>159</v>
      </c>
      <c r="D57" s="6"/>
    </row>
    <row r="58" spans="2:4">
      <c r="B58" s="5" t="s">
        <v>20</v>
      </c>
      <c r="C58" s="17">
        <v>6.2</v>
      </c>
      <c r="D58" s="6" t="s">
        <v>21</v>
      </c>
    </row>
    <row r="59" spans="2:4">
      <c r="B59" s="5" t="s">
        <v>22</v>
      </c>
      <c r="C59" s="4">
        <f>C58*C57</f>
        <v>985.80000000000007</v>
      </c>
      <c r="D59" s="6" t="s">
        <v>21</v>
      </c>
    </row>
    <row r="60" spans="2:4">
      <c r="B60" s="5" t="s">
        <v>23</v>
      </c>
      <c r="C60" s="15">
        <v>330</v>
      </c>
      <c r="D60" s="6" t="s">
        <v>21</v>
      </c>
    </row>
    <row r="61" spans="2:4">
      <c r="B61" s="5" t="s">
        <v>24</v>
      </c>
      <c r="C61" s="15">
        <v>330</v>
      </c>
      <c r="D61" s="6" t="s">
        <v>21</v>
      </c>
    </row>
    <row r="62" spans="2:4">
      <c r="B62" s="5" t="s">
        <v>25</v>
      </c>
      <c r="C62" s="15">
        <v>330</v>
      </c>
      <c r="D62" s="6" t="s">
        <v>21</v>
      </c>
    </row>
    <row r="63" spans="2:4">
      <c r="B63" s="5" t="s">
        <v>26</v>
      </c>
      <c r="C63" s="2">
        <f>C60+C61+C62</f>
        <v>990</v>
      </c>
      <c r="D63" s="6" t="s">
        <v>21</v>
      </c>
    </row>
    <row r="64" spans="2:4">
      <c r="B64" s="5" t="s">
        <v>136</v>
      </c>
      <c r="C64" s="3">
        <f>((C65*1.08)^2)/((C63*1000)+(C58*1000))</f>
        <v>0.18863405882454212</v>
      </c>
      <c r="D64" s="6"/>
    </row>
    <row r="65" spans="2:4">
      <c r="B65" s="5" t="s">
        <v>27</v>
      </c>
      <c r="C65" s="4">
        <f>2.5*(((C60+C61+C62)/C58)+1)-(0.00005*(C58*1000))</f>
        <v>401.38354838709682</v>
      </c>
      <c r="D65" s="6" t="s">
        <v>0</v>
      </c>
    </row>
    <row r="66" spans="2:4">
      <c r="B66" s="31"/>
      <c r="C66" s="32"/>
      <c r="D66" s="33"/>
    </row>
    <row r="67" spans="2:4">
      <c r="B67" s="25" t="s">
        <v>96</v>
      </c>
      <c r="C67" s="26"/>
      <c r="D67" s="27"/>
    </row>
    <row r="68" spans="2:4">
      <c r="B68" s="25" t="s">
        <v>97</v>
      </c>
      <c r="C68" s="26"/>
      <c r="D68" s="27"/>
    </row>
    <row r="69" spans="2:4">
      <c r="B69" s="5" t="s">
        <v>73</v>
      </c>
      <c r="C69" s="4">
        <f>((C65-23)/0.0005)/1000</f>
        <v>756.76709677419353</v>
      </c>
      <c r="D69" s="6" t="s">
        <v>21</v>
      </c>
    </row>
    <row r="70" spans="2:4">
      <c r="B70" s="5" t="s">
        <v>65</v>
      </c>
      <c r="C70" s="15">
        <v>240</v>
      </c>
      <c r="D70" s="6" t="s">
        <v>21</v>
      </c>
    </row>
    <row r="71" spans="2:4">
      <c r="B71" s="5" t="s">
        <v>66</v>
      </c>
      <c r="C71" s="15">
        <v>240</v>
      </c>
      <c r="D71" s="6" t="s">
        <v>21</v>
      </c>
    </row>
    <row r="72" spans="2:4">
      <c r="B72" s="5" t="s">
        <v>67</v>
      </c>
      <c r="C72" s="15">
        <v>240</v>
      </c>
      <c r="D72" s="6" t="s">
        <v>21</v>
      </c>
    </row>
    <row r="73" spans="2:4">
      <c r="B73" s="5" t="s">
        <v>68</v>
      </c>
      <c r="C73" s="4">
        <f>C70+C71+C72</f>
        <v>720</v>
      </c>
      <c r="D73" s="6" t="s">
        <v>21</v>
      </c>
    </row>
    <row r="74" spans="2:4">
      <c r="B74" s="31"/>
      <c r="C74" s="32"/>
      <c r="D74" s="33"/>
    </row>
    <row r="75" spans="2:4">
      <c r="B75" s="25" t="s">
        <v>98</v>
      </c>
      <c r="C75" s="26"/>
      <c r="D75" s="27"/>
    </row>
    <row r="76" spans="2:4">
      <c r="B76" s="5" t="s">
        <v>74</v>
      </c>
      <c r="C76" s="16">
        <v>1</v>
      </c>
      <c r="D76" s="6" t="s">
        <v>130</v>
      </c>
    </row>
    <row r="77" spans="2:4">
      <c r="B77" s="5" t="s">
        <v>38</v>
      </c>
      <c r="C77" s="1">
        <f>(C76/2000)*10^6</f>
        <v>500</v>
      </c>
      <c r="D77" s="6" t="s">
        <v>39</v>
      </c>
    </row>
    <row r="78" spans="2:4">
      <c r="B78" s="5" t="s">
        <v>40</v>
      </c>
      <c r="C78" s="14">
        <v>470</v>
      </c>
      <c r="D78" s="6" t="s">
        <v>39</v>
      </c>
    </row>
    <row r="79" spans="2:4">
      <c r="B79" s="5" t="s">
        <v>75</v>
      </c>
      <c r="C79" s="3">
        <f>(C78*2000)/10^6</f>
        <v>0.94</v>
      </c>
      <c r="D79" s="6" t="s">
        <v>130</v>
      </c>
    </row>
    <row r="80" spans="2:4">
      <c r="B80" s="31"/>
      <c r="C80" s="32"/>
      <c r="D80" s="33"/>
    </row>
    <row r="81" spans="2:4">
      <c r="B81" s="28" t="s">
        <v>99</v>
      </c>
      <c r="C81" s="34"/>
      <c r="D81" s="35"/>
    </row>
    <row r="82" spans="2:4">
      <c r="B82" s="5" t="s">
        <v>76</v>
      </c>
      <c r="C82" s="15">
        <v>70</v>
      </c>
      <c r="D82" s="6" t="s">
        <v>4</v>
      </c>
    </row>
    <row r="83" spans="2:4">
      <c r="B83" s="5" t="s">
        <v>41</v>
      </c>
      <c r="C83" s="4">
        <f>((1/(1.12*(C78*10^-12)*(C82*1000)))-3333)/1000</f>
        <v>23.805514980460266</v>
      </c>
      <c r="D83" s="6" t="s">
        <v>21</v>
      </c>
    </row>
    <row r="84" spans="2:4">
      <c r="B84" s="5" t="s">
        <v>42</v>
      </c>
      <c r="C84" s="17">
        <v>22</v>
      </c>
      <c r="D84" s="6" t="s">
        <v>21</v>
      </c>
    </row>
    <row r="85" spans="2:4">
      <c r="B85" s="5" t="s">
        <v>77</v>
      </c>
      <c r="C85" s="4">
        <f>(1/(2*(C78*10^-12)*((0.6*(C84*1000))+2000)))/1000</f>
        <v>69.988801791713328</v>
      </c>
      <c r="D85" s="6" t="s">
        <v>4</v>
      </c>
    </row>
    <row r="86" spans="2:4">
      <c r="B86" s="31"/>
      <c r="C86" s="32"/>
      <c r="D86" s="33"/>
    </row>
    <row r="87" spans="2:4">
      <c r="B87" s="28" t="s">
        <v>100</v>
      </c>
      <c r="C87" s="29"/>
      <c r="D87" s="30"/>
    </row>
    <row r="88" spans="2:4">
      <c r="B88" s="5" t="s">
        <v>43</v>
      </c>
      <c r="C88" s="15">
        <v>150</v>
      </c>
      <c r="D88" s="6" t="s">
        <v>4</v>
      </c>
    </row>
    <row r="89" spans="2:4">
      <c r="B89" s="5" t="s">
        <v>44</v>
      </c>
      <c r="C89" s="4">
        <f>(((1/(1.12*(C78*10^-12)*(C88*1000)))-3333)*(C84*1000))/((C84*1000)-((1/(1.12*(C78*10^-12)*(C88*1000)))-3333))/1000</f>
        <v>16.205419832303647</v>
      </c>
      <c r="D89" s="6" t="s">
        <v>21</v>
      </c>
    </row>
    <row r="90" spans="2:4">
      <c r="B90" s="5" t="s">
        <v>45</v>
      </c>
      <c r="C90" s="17">
        <v>18</v>
      </c>
      <c r="D90" s="6" t="s">
        <v>21</v>
      </c>
    </row>
    <row r="91" spans="2:4">
      <c r="B91" s="5" t="s">
        <v>46</v>
      </c>
      <c r="C91" s="4">
        <f>(1/(2*(C78*10^-12)*(((0.51*(C84*1000)*(C90*1000))/((C84*1000)+(C90*1000)))+2000)))/1000</f>
        <v>150.91924914655164</v>
      </c>
      <c r="D91" s="6" t="s">
        <v>4</v>
      </c>
    </row>
    <row r="92" spans="2:4">
      <c r="B92" s="31"/>
      <c r="C92" s="32"/>
      <c r="D92" s="33"/>
    </row>
    <row r="93" spans="2:4">
      <c r="B93" s="28" t="s">
        <v>101</v>
      </c>
      <c r="C93" s="29"/>
      <c r="D93" s="30"/>
    </row>
    <row r="94" spans="2:4">
      <c r="B94" s="5" t="s">
        <v>112</v>
      </c>
      <c r="C94" s="18">
        <v>1.5</v>
      </c>
      <c r="D94" s="6" t="s">
        <v>47</v>
      </c>
    </row>
    <row r="95" spans="2:4">
      <c r="B95" s="5" t="s">
        <v>48</v>
      </c>
      <c r="C95" s="3">
        <f>(C94*(0.33*10^-6))*10^6</f>
        <v>0.49500000000000005</v>
      </c>
      <c r="D95" s="6" t="s">
        <v>37</v>
      </c>
    </row>
    <row r="96" spans="2:4">
      <c r="B96" s="5" t="s">
        <v>49</v>
      </c>
      <c r="C96" s="16">
        <v>0.47</v>
      </c>
      <c r="D96" s="6" t="s">
        <v>50</v>
      </c>
    </row>
    <row r="97" spans="2:4">
      <c r="B97" s="5" t="s">
        <v>113</v>
      </c>
      <c r="C97" s="4">
        <f>(C96*10^-6)*(3.02*10^6)</f>
        <v>1.4193999999999998</v>
      </c>
      <c r="D97" s="6" t="s">
        <v>47</v>
      </c>
    </row>
    <row r="98" spans="2:4">
      <c r="B98" s="31"/>
      <c r="C98" s="32"/>
      <c r="D98" s="33"/>
    </row>
    <row r="99" spans="2:4">
      <c r="B99" s="28" t="s">
        <v>117</v>
      </c>
      <c r="C99" s="29"/>
      <c r="D99" s="30"/>
    </row>
    <row r="100" spans="2:4">
      <c r="B100" s="5" t="s">
        <v>118</v>
      </c>
      <c r="C100" s="3">
        <f>1.25/(((C12+(C12*0.1))/(C65/2))*1.57)</f>
        <v>0.45393876256140614</v>
      </c>
      <c r="D100" s="6" t="s">
        <v>15</v>
      </c>
    </row>
    <row r="101" spans="2:4">
      <c r="B101" s="5" t="s">
        <v>119</v>
      </c>
      <c r="C101" s="16">
        <v>0.82</v>
      </c>
      <c r="D101" s="6" t="s">
        <v>15</v>
      </c>
    </row>
    <row r="102" spans="2:4">
      <c r="B102" s="5" t="s">
        <v>120</v>
      </c>
      <c r="C102" s="16">
        <v>1</v>
      </c>
      <c r="D102" s="6" t="s">
        <v>15</v>
      </c>
    </row>
    <row r="103" spans="2:4">
      <c r="B103" s="5" t="s">
        <v>121</v>
      </c>
      <c r="C103" s="3">
        <f>(C101*C102)/(C101+C102)</f>
        <v>0.45054945054945056</v>
      </c>
      <c r="D103" s="6" t="s">
        <v>15</v>
      </c>
    </row>
    <row r="104" spans="2:4">
      <c r="B104" s="5" t="s">
        <v>131</v>
      </c>
      <c r="C104" s="2">
        <f>((1.25/C103)/1.6)*(C65/2)</f>
        <v>347.9983127212825</v>
      </c>
      <c r="D104" s="6" t="s">
        <v>2</v>
      </c>
    </row>
    <row r="105" spans="2:4">
      <c r="B105" s="31"/>
      <c r="C105" s="32"/>
      <c r="D105" s="33"/>
    </row>
    <row r="106" spans="2:4">
      <c r="B106" s="28" t="s">
        <v>102</v>
      </c>
      <c r="C106" s="29"/>
      <c r="D106" s="30"/>
    </row>
    <row r="107" spans="2:4">
      <c r="B107" s="28" t="s">
        <v>103</v>
      </c>
      <c r="C107" s="29"/>
      <c r="D107" s="30"/>
    </row>
    <row r="108" spans="2:4">
      <c r="B108" s="5" t="s">
        <v>51</v>
      </c>
      <c r="C108" s="15">
        <v>178</v>
      </c>
      <c r="D108" s="6" t="s">
        <v>52</v>
      </c>
    </row>
    <row r="109" spans="2:4">
      <c r="B109" s="5" t="s">
        <v>53</v>
      </c>
      <c r="C109" s="16">
        <v>0.15</v>
      </c>
      <c r="D109" s="6" t="s">
        <v>54</v>
      </c>
    </row>
    <row r="110" spans="2:4">
      <c r="B110" s="5" t="s">
        <v>122</v>
      </c>
      <c r="C110" s="4">
        <f>(C65/2)/(4*(C85*1000)*((C108*10^-6)*C109))</f>
        <v>26.849101776005806</v>
      </c>
      <c r="D110" s="6" t="s">
        <v>55</v>
      </c>
    </row>
    <row r="111" spans="2:4">
      <c r="B111" s="5" t="s">
        <v>56</v>
      </c>
      <c r="C111" s="15">
        <v>34</v>
      </c>
      <c r="D111" s="6" t="s">
        <v>55</v>
      </c>
    </row>
    <row r="112" spans="2:4">
      <c r="B112" s="5" t="s">
        <v>82</v>
      </c>
      <c r="C112" s="14">
        <v>42</v>
      </c>
      <c r="D112" s="6" t="s">
        <v>0</v>
      </c>
    </row>
    <row r="113" spans="2:4">
      <c r="B113" s="5" t="s">
        <v>57</v>
      </c>
      <c r="C113" s="4">
        <f>C112/((C65/2)/C111)</f>
        <v>7.1153887882959657</v>
      </c>
      <c r="D113" s="6" t="s">
        <v>55</v>
      </c>
    </row>
    <row r="114" spans="2:4">
      <c r="B114" s="5" t="s">
        <v>58</v>
      </c>
      <c r="C114" s="15">
        <v>7</v>
      </c>
      <c r="D114" s="6" t="s">
        <v>55</v>
      </c>
    </row>
    <row r="115" spans="2:4">
      <c r="B115" s="5" t="s">
        <v>79</v>
      </c>
      <c r="C115" s="2">
        <v>3</v>
      </c>
      <c r="D115" s="6" t="s">
        <v>55</v>
      </c>
    </row>
    <row r="116" spans="2:4">
      <c r="B116" s="31"/>
      <c r="C116" s="32"/>
      <c r="D116" s="33"/>
    </row>
    <row r="117" spans="2:4">
      <c r="B117" s="28" t="s">
        <v>104</v>
      </c>
      <c r="C117" s="29"/>
      <c r="D117" s="30"/>
    </row>
    <row r="118" spans="2:4">
      <c r="B118" s="5" t="s">
        <v>123</v>
      </c>
      <c r="C118" s="15">
        <v>7</v>
      </c>
      <c r="D118" s="6" t="s">
        <v>60</v>
      </c>
    </row>
    <row r="119" spans="2:4">
      <c r="B119" s="5" t="s">
        <v>133</v>
      </c>
      <c r="C119" s="16">
        <v>0.1</v>
      </c>
      <c r="D119" s="6" t="s">
        <v>61</v>
      </c>
    </row>
    <row r="120" spans="2:4">
      <c r="B120" s="5" t="s">
        <v>134</v>
      </c>
      <c r="C120" s="16">
        <v>0.1</v>
      </c>
      <c r="D120" s="6" t="s">
        <v>61</v>
      </c>
    </row>
    <row r="121" spans="2:4">
      <c r="B121" s="5" t="s">
        <v>125</v>
      </c>
      <c r="C121" s="2">
        <f>((C104/(C65/2))/C118)/(((C119/2)^2)*3.14)</f>
        <v>31.555848997980423</v>
      </c>
      <c r="D121" s="6" t="s">
        <v>62</v>
      </c>
    </row>
    <row r="122" spans="2:4">
      <c r="B122" s="5" t="s">
        <v>126</v>
      </c>
      <c r="C122" s="2">
        <f>(C12/((C126-(C126*0.1))*2)/C118)/(((C120/2)^2)*3.14)</f>
        <v>72.499886335213219</v>
      </c>
      <c r="D122" s="6" t="s">
        <v>62</v>
      </c>
    </row>
    <row r="123" spans="2:4">
      <c r="B123" s="31"/>
      <c r="C123" s="32"/>
      <c r="D123" s="33"/>
    </row>
    <row r="124" spans="2:4">
      <c r="B124" s="28" t="s">
        <v>127</v>
      </c>
      <c r="C124" s="29"/>
      <c r="D124" s="30"/>
    </row>
    <row r="125" spans="2:4">
      <c r="B125" s="11" t="s">
        <v>128</v>
      </c>
      <c r="C125" s="12">
        <f>(((C65/2)/C111)*C115)</f>
        <v>17.708097722960154</v>
      </c>
      <c r="D125" s="13" t="s">
        <v>0</v>
      </c>
    </row>
    <row r="126" spans="2:4">
      <c r="B126" s="5" t="s">
        <v>59</v>
      </c>
      <c r="C126" s="4">
        <f>(((C65/2)/C111)*C114)*1.08</f>
        <v>44.624406261859583</v>
      </c>
      <c r="D126" s="6" t="s">
        <v>0</v>
      </c>
    </row>
    <row r="127" spans="2:4">
      <c r="B127" s="5" t="s">
        <v>69</v>
      </c>
      <c r="C127" s="4">
        <f>(((C65/2)/C111)*C114)-1</f>
        <v>40.318894686907022</v>
      </c>
      <c r="D127" s="6" t="s">
        <v>0</v>
      </c>
    </row>
    <row r="128" spans="2:4">
      <c r="B128" s="5" t="s">
        <v>78</v>
      </c>
      <c r="C128" s="4">
        <f>((C126)^2/0.15)/1000</f>
        <v>13.275584228156621</v>
      </c>
      <c r="D128" s="6" t="s">
        <v>21</v>
      </c>
    </row>
    <row r="129" spans="2:4">
      <c r="B129" s="31"/>
      <c r="C129" s="32"/>
      <c r="D129" s="33"/>
    </row>
    <row r="130" spans="2:4" ht="15.75" thickBot="1">
      <c r="B130" s="36" t="s">
        <v>70</v>
      </c>
      <c r="C130" s="37"/>
      <c r="D130" s="38"/>
    </row>
    <row r="131" spans="2:4">
      <c r="B131" s="7"/>
      <c r="C131" s="7"/>
      <c r="D131" s="7"/>
    </row>
    <row r="132" spans="2:4">
      <c r="B132" s="7"/>
      <c r="C132" s="7"/>
      <c r="D132" s="7"/>
    </row>
    <row r="133" spans="2:4">
      <c r="B133" s="7"/>
      <c r="C133" s="7"/>
      <c r="D133" s="7"/>
    </row>
    <row r="134" spans="2:4">
      <c r="B134" s="7"/>
      <c r="C134" s="7"/>
      <c r="D134" s="7"/>
    </row>
    <row r="135" spans="2:4">
      <c r="B135" s="7"/>
      <c r="C135" s="7"/>
      <c r="D135" s="7"/>
    </row>
    <row r="136" spans="2:4">
      <c r="B136" s="7"/>
      <c r="C136" s="7"/>
      <c r="D136" s="7"/>
    </row>
    <row r="137" spans="2:4">
      <c r="B137" s="7"/>
      <c r="C137" s="7"/>
      <c r="D137" s="7"/>
    </row>
    <row r="138" spans="2:4">
      <c r="B138" s="7"/>
      <c r="C138" s="7"/>
      <c r="D138" s="7"/>
    </row>
    <row r="139" spans="2:4">
      <c r="B139" s="7"/>
      <c r="C139" s="7"/>
      <c r="D139" s="7"/>
    </row>
    <row r="140" spans="2:4">
      <c r="B140" s="7"/>
      <c r="C140" s="7"/>
      <c r="D140" s="7"/>
    </row>
    <row r="141" spans="2:4">
      <c r="B141" s="7"/>
      <c r="C141" s="7"/>
      <c r="D141" s="7"/>
    </row>
    <row r="142" spans="2:4">
      <c r="B142" s="7"/>
      <c r="C142" s="7"/>
      <c r="D142" s="7"/>
    </row>
    <row r="143" spans="2:4">
      <c r="B143" s="7"/>
      <c r="C143" s="7"/>
      <c r="D143" s="7"/>
    </row>
    <row r="144" spans="2:4">
      <c r="B144" s="7"/>
      <c r="C144" s="7"/>
      <c r="D144" s="7"/>
    </row>
    <row r="145" spans="2:4">
      <c r="B145" s="7"/>
      <c r="C145" s="7"/>
      <c r="D145" s="7"/>
    </row>
    <row r="146" spans="2:4">
      <c r="B146" s="7"/>
      <c r="C146" s="7"/>
      <c r="D146" s="7"/>
    </row>
    <row r="147" spans="2:4">
      <c r="B147" s="7"/>
      <c r="C147" s="7"/>
      <c r="D147" s="7"/>
    </row>
    <row r="148" spans="2:4">
      <c r="B148" s="7"/>
      <c r="C148" s="7"/>
      <c r="D148" s="7"/>
    </row>
    <row r="149" spans="2:4">
      <c r="B149" s="7"/>
      <c r="C149" s="7"/>
      <c r="D149" s="7"/>
    </row>
    <row r="150" spans="2:4">
      <c r="B150" s="7"/>
      <c r="C150" s="7"/>
      <c r="D150" s="7"/>
    </row>
    <row r="151" spans="2:4">
      <c r="B151" s="7"/>
      <c r="C151" s="7"/>
      <c r="D151" s="7"/>
    </row>
    <row r="152" spans="2:4">
      <c r="B152" s="7"/>
      <c r="C152" s="7"/>
      <c r="D152" s="7"/>
    </row>
    <row r="153" spans="2:4">
      <c r="B153" s="7"/>
      <c r="C153" s="7"/>
      <c r="D153" s="7"/>
    </row>
    <row r="154" spans="2:4">
      <c r="B154" s="7"/>
      <c r="C154" s="7"/>
      <c r="D154" s="7"/>
    </row>
    <row r="155" spans="2:4">
      <c r="B155" s="7"/>
      <c r="C155" s="7"/>
      <c r="D155" s="7"/>
    </row>
    <row r="156" spans="2:4">
      <c r="B156" s="7"/>
      <c r="C156" s="7"/>
      <c r="D156" s="7"/>
    </row>
    <row r="157" spans="2:4">
      <c r="B157" s="7"/>
      <c r="C157" s="7"/>
      <c r="D157" s="7"/>
    </row>
    <row r="158" spans="2:4">
      <c r="B158" s="7"/>
      <c r="C158" s="7"/>
      <c r="D158" s="7"/>
    </row>
    <row r="159" spans="2:4">
      <c r="B159" s="7"/>
      <c r="C159" s="7"/>
      <c r="D159" s="7"/>
    </row>
    <row r="160" spans="2:4">
      <c r="B160" s="7"/>
      <c r="C160" s="7"/>
      <c r="D160" s="7"/>
    </row>
    <row r="161" spans="2:4">
      <c r="B161" s="7"/>
      <c r="C161" s="7"/>
      <c r="D161" s="7"/>
    </row>
    <row r="162" spans="2:4">
      <c r="B162" s="7"/>
      <c r="C162" s="7"/>
      <c r="D162" s="7"/>
    </row>
    <row r="163" spans="2:4">
      <c r="B163" s="7"/>
      <c r="C163" s="7"/>
      <c r="D163" s="7"/>
    </row>
    <row r="164" spans="2:4">
      <c r="B164" s="7"/>
      <c r="C164" s="7"/>
      <c r="D164" s="7"/>
    </row>
    <row r="165" spans="2:4">
      <c r="B165" s="7"/>
      <c r="C165" s="7"/>
      <c r="D165" s="7"/>
    </row>
    <row r="166" spans="2:4">
      <c r="B166" s="7"/>
      <c r="C166" s="7"/>
      <c r="D166" s="7"/>
    </row>
    <row r="167" spans="2:4">
      <c r="B167" s="7"/>
      <c r="C167" s="7"/>
      <c r="D167" s="7"/>
    </row>
    <row r="168" spans="2:4">
      <c r="B168" s="7"/>
      <c r="C168" s="7"/>
      <c r="D168" s="7"/>
    </row>
    <row r="169" spans="2:4">
      <c r="B169" s="7"/>
      <c r="C169" s="7"/>
      <c r="D169" s="7"/>
    </row>
    <row r="170" spans="2:4">
      <c r="B170" s="7"/>
      <c r="C170" s="7"/>
      <c r="D170" s="7"/>
    </row>
    <row r="171" spans="2:4">
      <c r="B171" s="7"/>
      <c r="C171" s="7"/>
      <c r="D171" s="7"/>
    </row>
    <row r="172" spans="2:4">
      <c r="B172" s="7"/>
      <c r="C172" s="7"/>
      <c r="D172" s="7"/>
    </row>
    <row r="173" spans="2:4">
      <c r="B173" s="7"/>
      <c r="C173" s="7"/>
      <c r="D173" s="7"/>
    </row>
    <row r="174" spans="2:4">
      <c r="B174" s="7"/>
      <c r="C174" s="7"/>
      <c r="D174" s="7"/>
    </row>
    <row r="175" spans="2:4">
      <c r="B175" s="7"/>
      <c r="C175" s="7"/>
      <c r="D175" s="7"/>
    </row>
    <row r="176" spans="2:4">
      <c r="B176" s="7"/>
      <c r="C176" s="7"/>
      <c r="D176" s="7"/>
    </row>
    <row r="177" spans="2:4">
      <c r="B177" s="7"/>
      <c r="C177" s="7"/>
      <c r="D177" s="7"/>
    </row>
    <row r="178" spans="2:4">
      <c r="B178" s="7"/>
      <c r="C178" s="7"/>
      <c r="D178" s="7"/>
    </row>
    <row r="179" spans="2:4">
      <c r="B179" s="7"/>
      <c r="C179" s="7"/>
      <c r="D179" s="7"/>
    </row>
    <row r="180" spans="2:4">
      <c r="B180" s="7"/>
      <c r="C180" s="7"/>
      <c r="D180" s="7"/>
    </row>
    <row r="181" spans="2:4">
      <c r="B181" s="7"/>
      <c r="C181" s="7"/>
      <c r="D181" s="7"/>
    </row>
    <row r="182" spans="2:4">
      <c r="B182" s="7"/>
      <c r="C182" s="7"/>
      <c r="D182" s="7"/>
    </row>
    <row r="183" spans="2:4">
      <c r="B183" s="7"/>
      <c r="C183" s="7"/>
      <c r="D183" s="7"/>
    </row>
    <row r="184" spans="2:4">
      <c r="B184" s="7"/>
      <c r="C184" s="7"/>
      <c r="D184" s="7"/>
    </row>
    <row r="185" spans="2:4">
      <c r="B185" s="7"/>
      <c r="C185" s="7"/>
      <c r="D185" s="7"/>
    </row>
    <row r="186" spans="2:4">
      <c r="B186" s="7"/>
      <c r="C186" s="7"/>
      <c r="D186" s="7"/>
    </row>
    <row r="187" spans="2:4">
      <c r="B187" s="7"/>
      <c r="C187" s="7"/>
      <c r="D187" s="7"/>
    </row>
    <row r="188" spans="2:4">
      <c r="B188" s="7"/>
      <c r="C188" s="7"/>
      <c r="D188" s="7"/>
    </row>
    <row r="189" spans="2:4">
      <c r="B189" s="7"/>
      <c r="C189" s="7"/>
      <c r="D189" s="7"/>
    </row>
    <row r="190" spans="2:4">
      <c r="B190" s="7"/>
      <c r="C190" s="7"/>
      <c r="D190" s="7"/>
    </row>
    <row r="191" spans="2:4">
      <c r="B191" s="7"/>
      <c r="C191" s="7"/>
      <c r="D191" s="7"/>
    </row>
    <row r="192" spans="2:4">
      <c r="B192" s="7"/>
      <c r="C192" s="7"/>
      <c r="D192" s="7"/>
    </row>
    <row r="193" spans="2:4">
      <c r="B193" s="7"/>
      <c r="C193" s="7"/>
      <c r="D193" s="7"/>
    </row>
    <row r="194" spans="2:4">
      <c r="B194" s="7"/>
      <c r="C194" s="7"/>
      <c r="D194" s="7"/>
    </row>
    <row r="195" spans="2:4">
      <c r="B195" s="7"/>
      <c r="C195" s="7"/>
      <c r="D195" s="7"/>
    </row>
    <row r="196" spans="2:4">
      <c r="B196" s="7"/>
      <c r="C196" s="7"/>
      <c r="D196" s="7"/>
    </row>
    <row r="197" spans="2:4">
      <c r="B197" s="7"/>
      <c r="C197" s="7"/>
      <c r="D197" s="7"/>
    </row>
    <row r="198" spans="2:4">
      <c r="B198" s="7"/>
      <c r="C198" s="7"/>
      <c r="D198" s="7"/>
    </row>
    <row r="199" spans="2:4">
      <c r="B199" s="7"/>
      <c r="C199" s="7"/>
      <c r="D199" s="7"/>
    </row>
    <row r="200" spans="2:4">
      <c r="B200" s="7"/>
      <c r="C200" s="7"/>
      <c r="D200" s="7"/>
    </row>
    <row r="201" spans="2:4">
      <c r="B201" s="7"/>
      <c r="C201" s="7"/>
      <c r="D201" s="7"/>
    </row>
    <row r="202" spans="2:4">
      <c r="B202" s="7"/>
      <c r="C202" s="7"/>
      <c r="D202" s="7"/>
    </row>
    <row r="203" spans="2:4">
      <c r="B203" s="7"/>
      <c r="C203" s="7"/>
      <c r="D203" s="7"/>
    </row>
    <row r="204" spans="2:4">
      <c r="B204" s="7"/>
      <c r="C204" s="7"/>
      <c r="D204" s="7"/>
    </row>
    <row r="205" spans="2:4">
      <c r="B205" s="7"/>
      <c r="C205" s="7"/>
      <c r="D205" s="7"/>
    </row>
    <row r="206" spans="2:4">
      <c r="B206" s="7"/>
      <c r="C206" s="7"/>
      <c r="D206" s="7"/>
    </row>
    <row r="207" spans="2:4">
      <c r="B207" s="7"/>
      <c r="C207" s="7"/>
      <c r="D207" s="7"/>
    </row>
    <row r="208" spans="2:4">
      <c r="B208" s="7"/>
      <c r="C208" s="7"/>
      <c r="D208" s="7"/>
    </row>
    <row r="209" spans="2:4">
      <c r="B209" s="7"/>
      <c r="C209" s="7"/>
      <c r="D209" s="7"/>
    </row>
    <row r="210" spans="2:4">
      <c r="B210" s="7"/>
      <c r="C210" s="7"/>
      <c r="D210" s="7"/>
    </row>
    <row r="211" spans="2:4">
      <c r="B211" s="7"/>
      <c r="C211" s="7"/>
      <c r="D211" s="7"/>
    </row>
    <row r="212" spans="2:4">
      <c r="B212" s="7"/>
      <c r="C212" s="7"/>
      <c r="D212" s="7"/>
    </row>
    <row r="213" spans="2:4">
      <c r="B213" s="7"/>
      <c r="C213" s="7"/>
      <c r="D213" s="7"/>
    </row>
    <row r="214" spans="2:4">
      <c r="B214" s="7"/>
      <c r="C214" s="7"/>
      <c r="D214" s="7"/>
    </row>
    <row r="215" spans="2:4">
      <c r="B215" s="7"/>
      <c r="C215" s="7"/>
      <c r="D215" s="7"/>
    </row>
    <row r="216" spans="2:4">
      <c r="B216" s="7"/>
      <c r="C216" s="7"/>
      <c r="D216" s="7"/>
    </row>
    <row r="217" spans="2:4">
      <c r="B217" s="7"/>
      <c r="C217" s="7"/>
      <c r="D217" s="7"/>
    </row>
    <row r="218" spans="2:4">
      <c r="B218" s="7"/>
      <c r="C218" s="7"/>
      <c r="D218" s="7"/>
    </row>
    <row r="219" spans="2:4">
      <c r="B219" s="7"/>
      <c r="C219" s="7"/>
      <c r="D219" s="7"/>
    </row>
    <row r="220" spans="2:4">
      <c r="B220" s="7"/>
      <c r="C220" s="7"/>
      <c r="D220" s="7"/>
    </row>
    <row r="221" spans="2:4">
      <c r="B221" s="7"/>
      <c r="C221" s="7"/>
      <c r="D221" s="7"/>
    </row>
    <row r="222" spans="2:4">
      <c r="B222" s="7"/>
      <c r="C222" s="7"/>
      <c r="D222" s="7"/>
    </row>
    <row r="223" spans="2:4">
      <c r="B223" s="7"/>
      <c r="C223" s="7"/>
      <c r="D223" s="7"/>
    </row>
    <row r="224" spans="2:4">
      <c r="B224" s="7"/>
      <c r="C224" s="7"/>
      <c r="D224" s="7"/>
    </row>
    <row r="225" spans="2:4">
      <c r="B225" s="7"/>
      <c r="C225" s="7"/>
      <c r="D225" s="7"/>
    </row>
    <row r="226" spans="2:4">
      <c r="B226" s="7"/>
      <c r="C226" s="7"/>
      <c r="D226" s="7"/>
    </row>
    <row r="227" spans="2:4">
      <c r="B227" s="7"/>
      <c r="C227" s="7"/>
      <c r="D227" s="7"/>
    </row>
    <row r="228" spans="2:4">
      <c r="B228" s="7"/>
      <c r="C228" s="7"/>
      <c r="D228" s="7"/>
    </row>
    <row r="229" spans="2:4">
      <c r="B229" s="7"/>
      <c r="C229" s="7"/>
      <c r="D229" s="7"/>
    </row>
    <row r="230" spans="2:4">
      <c r="B230" s="7"/>
      <c r="C230" s="7"/>
      <c r="D230" s="7"/>
    </row>
    <row r="231" spans="2:4">
      <c r="B231" s="7"/>
      <c r="C231" s="7"/>
      <c r="D231" s="7"/>
    </row>
    <row r="232" spans="2:4">
      <c r="B232" s="7"/>
      <c r="C232" s="7"/>
      <c r="D232" s="7"/>
    </row>
    <row r="233" spans="2:4">
      <c r="B233" s="7"/>
      <c r="C233" s="7"/>
      <c r="D233" s="7"/>
    </row>
    <row r="234" spans="2:4">
      <c r="B234" s="7"/>
      <c r="C234" s="7"/>
      <c r="D234" s="7"/>
    </row>
    <row r="235" spans="2:4">
      <c r="B235" s="7"/>
      <c r="C235" s="7"/>
      <c r="D235" s="7"/>
    </row>
    <row r="236" spans="2:4">
      <c r="B236" s="7"/>
      <c r="C236" s="7"/>
      <c r="D236" s="7"/>
    </row>
    <row r="237" spans="2:4">
      <c r="B237" s="7"/>
      <c r="C237" s="7"/>
      <c r="D237" s="7"/>
    </row>
    <row r="238" spans="2:4">
      <c r="B238" s="7"/>
      <c r="C238" s="7"/>
      <c r="D238" s="7"/>
    </row>
    <row r="239" spans="2:4">
      <c r="B239" s="7"/>
      <c r="C239" s="7"/>
      <c r="D239" s="7"/>
    </row>
    <row r="240" spans="2:4">
      <c r="B240" s="7"/>
      <c r="C240" s="7"/>
      <c r="D240" s="7"/>
    </row>
    <row r="241" spans="2:4">
      <c r="B241" s="7"/>
      <c r="C241" s="7"/>
      <c r="D241" s="7"/>
    </row>
    <row r="242" spans="2:4">
      <c r="B242" s="7"/>
      <c r="C242" s="7"/>
      <c r="D242" s="7"/>
    </row>
    <row r="243" spans="2:4">
      <c r="B243" s="7"/>
      <c r="C243" s="7"/>
      <c r="D243" s="7"/>
    </row>
    <row r="244" spans="2:4">
      <c r="B244" s="7"/>
      <c r="C244" s="7"/>
      <c r="D244" s="7"/>
    </row>
    <row r="245" spans="2:4">
      <c r="B245" s="7"/>
      <c r="C245" s="7"/>
      <c r="D245" s="7"/>
    </row>
    <row r="246" spans="2:4">
      <c r="B246" s="7"/>
      <c r="C246" s="7"/>
      <c r="D246" s="7"/>
    </row>
    <row r="247" spans="2:4">
      <c r="B247" s="7"/>
      <c r="C247" s="7"/>
      <c r="D247" s="7"/>
    </row>
    <row r="248" spans="2:4">
      <c r="B248" s="7"/>
      <c r="C248" s="7"/>
      <c r="D248" s="7"/>
    </row>
    <row r="249" spans="2:4">
      <c r="B249" s="7"/>
      <c r="C249" s="7"/>
      <c r="D249" s="7"/>
    </row>
    <row r="250" spans="2:4">
      <c r="B250" s="7"/>
      <c r="C250" s="7"/>
      <c r="D250" s="7"/>
    </row>
    <row r="251" spans="2:4">
      <c r="B251" s="7"/>
      <c r="C251" s="7"/>
      <c r="D251" s="7"/>
    </row>
    <row r="252" spans="2:4">
      <c r="B252" s="7"/>
      <c r="C252" s="7"/>
      <c r="D252" s="7"/>
    </row>
    <row r="253" spans="2:4">
      <c r="B253" s="7"/>
      <c r="C253" s="7"/>
      <c r="D253" s="7"/>
    </row>
    <row r="254" spans="2:4">
      <c r="B254" s="7"/>
      <c r="C254" s="7"/>
      <c r="D254" s="7"/>
    </row>
    <row r="255" spans="2:4">
      <c r="B255" s="7"/>
      <c r="C255" s="7"/>
      <c r="D255" s="7"/>
    </row>
    <row r="256" spans="2:4">
      <c r="B256" s="7"/>
      <c r="C256" s="7"/>
      <c r="D256" s="7"/>
    </row>
    <row r="257" spans="2:4">
      <c r="B257" s="7"/>
      <c r="C257" s="7"/>
      <c r="D257" s="7"/>
    </row>
    <row r="258" spans="2:4">
      <c r="B258" s="7"/>
      <c r="C258" s="7"/>
      <c r="D258" s="7"/>
    </row>
    <row r="259" spans="2:4">
      <c r="B259" s="7"/>
      <c r="C259" s="7"/>
      <c r="D259" s="7"/>
    </row>
    <row r="260" spans="2:4">
      <c r="B260" s="7"/>
      <c r="C260" s="7"/>
      <c r="D260" s="7"/>
    </row>
    <row r="261" spans="2:4">
      <c r="B261" s="7"/>
      <c r="C261" s="7"/>
      <c r="D261" s="7"/>
    </row>
    <row r="262" spans="2:4">
      <c r="B262" s="7"/>
      <c r="C262" s="7"/>
      <c r="D262" s="7"/>
    </row>
    <row r="263" spans="2:4">
      <c r="B263" s="7"/>
      <c r="C263" s="7"/>
      <c r="D263" s="7"/>
    </row>
    <row r="264" spans="2:4">
      <c r="B264" s="7"/>
      <c r="C264" s="7"/>
      <c r="D264" s="7"/>
    </row>
    <row r="265" spans="2:4">
      <c r="B265" s="7"/>
      <c r="C265" s="7"/>
      <c r="D265" s="7"/>
    </row>
    <row r="266" spans="2:4">
      <c r="B266" s="7"/>
      <c r="C266" s="7"/>
      <c r="D266" s="7"/>
    </row>
    <row r="267" spans="2:4">
      <c r="B267" s="7"/>
      <c r="C267" s="7"/>
      <c r="D267" s="7"/>
    </row>
    <row r="268" spans="2:4">
      <c r="B268" s="7"/>
      <c r="C268" s="7"/>
      <c r="D268" s="7"/>
    </row>
    <row r="269" spans="2:4">
      <c r="B269" s="7"/>
      <c r="C269" s="7"/>
      <c r="D269" s="7"/>
    </row>
    <row r="270" spans="2:4">
      <c r="B270" s="7"/>
      <c r="C270" s="7"/>
      <c r="D270" s="7"/>
    </row>
    <row r="271" spans="2:4">
      <c r="B271" s="7"/>
      <c r="C271" s="7"/>
      <c r="D271" s="7"/>
    </row>
    <row r="272" spans="2:4">
      <c r="B272" s="7"/>
      <c r="C272" s="7"/>
      <c r="D272" s="7"/>
    </row>
    <row r="273" spans="2:4">
      <c r="B273" s="7"/>
      <c r="C273" s="7"/>
      <c r="D273" s="7"/>
    </row>
    <row r="274" spans="2:4">
      <c r="B274" s="7"/>
      <c r="C274" s="7"/>
      <c r="D274" s="7"/>
    </row>
    <row r="275" spans="2:4">
      <c r="B275" s="7"/>
      <c r="C275" s="7"/>
      <c r="D275" s="7"/>
    </row>
    <row r="276" spans="2:4">
      <c r="B276" s="7"/>
      <c r="C276" s="7"/>
      <c r="D276" s="7"/>
    </row>
    <row r="277" spans="2:4">
      <c r="B277" s="7"/>
      <c r="C277" s="7"/>
      <c r="D277" s="7"/>
    </row>
    <row r="278" spans="2:4">
      <c r="B278" s="7"/>
      <c r="C278" s="7"/>
      <c r="D278" s="7"/>
    </row>
    <row r="279" spans="2:4">
      <c r="B279" s="7"/>
      <c r="C279" s="7"/>
      <c r="D279" s="7"/>
    </row>
    <row r="280" spans="2:4">
      <c r="B280" s="7"/>
      <c r="C280" s="7"/>
      <c r="D280" s="7"/>
    </row>
    <row r="281" spans="2:4">
      <c r="B281" s="7"/>
      <c r="C281" s="7"/>
      <c r="D281" s="7"/>
    </row>
    <row r="282" spans="2:4">
      <c r="B282" s="7"/>
      <c r="C282" s="7"/>
      <c r="D282" s="7"/>
    </row>
    <row r="283" spans="2:4">
      <c r="B283" s="7"/>
      <c r="C283" s="7"/>
      <c r="D283" s="7"/>
    </row>
    <row r="284" spans="2:4">
      <c r="B284" s="7"/>
      <c r="C284" s="7"/>
      <c r="D284" s="7"/>
    </row>
    <row r="285" spans="2:4">
      <c r="B285" s="7"/>
      <c r="C285" s="7"/>
      <c r="D285" s="7"/>
    </row>
    <row r="286" spans="2:4">
      <c r="B286" s="7"/>
      <c r="C286" s="7"/>
      <c r="D286" s="7"/>
    </row>
    <row r="287" spans="2:4">
      <c r="B287" s="7"/>
      <c r="C287" s="7"/>
      <c r="D287" s="7"/>
    </row>
    <row r="288" spans="2:4">
      <c r="B288" s="7"/>
      <c r="C288" s="7"/>
      <c r="D288" s="7"/>
    </row>
    <row r="289" spans="2:4">
      <c r="B289" s="7"/>
      <c r="C289" s="7"/>
      <c r="D289" s="7"/>
    </row>
    <row r="290" spans="2:4">
      <c r="B290" s="7"/>
      <c r="C290" s="7"/>
      <c r="D290" s="7"/>
    </row>
    <row r="291" spans="2:4">
      <c r="B291" s="7"/>
      <c r="C291" s="7"/>
      <c r="D291" s="7"/>
    </row>
    <row r="292" spans="2:4">
      <c r="B292" s="7"/>
      <c r="C292" s="7"/>
      <c r="D292" s="7"/>
    </row>
    <row r="293" spans="2:4">
      <c r="B293" s="7"/>
      <c r="C293" s="7"/>
      <c r="D293" s="7"/>
    </row>
    <row r="294" spans="2:4">
      <c r="B294" s="7"/>
      <c r="C294" s="7"/>
      <c r="D294" s="7"/>
    </row>
    <row r="295" spans="2:4">
      <c r="B295" s="7"/>
      <c r="C295" s="7"/>
      <c r="D295" s="7"/>
    </row>
    <row r="296" spans="2:4">
      <c r="B296" s="7"/>
      <c r="C296" s="7"/>
      <c r="D296" s="7"/>
    </row>
    <row r="297" spans="2:4">
      <c r="B297" s="7"/>
      <c r="C297" s="7"/>
      <c r="D297" s="7"/>
    </row>
    <row r="298" spans="2:4">
      <c r="B298" s="7"/>
      <c r="C298" s="7"/>
      <c r="D298" s="7"/>
    </row>
    <row r="299" spans="2:4">
      <c r="B299" s="7"/>
      <c r="C299" s="7"/>
      <c r="D299" s="7"/>
    </row>
    <row r="300" spans="2:4">
      <c r="B300" s="7"/>
      <c r="C300" s="7"/>
      <c r="D300" s="7"/>
    </row>
    <row r="301" spans="2:4">
      <c r="B301" s="7"/>
      <c r="C301" s="7"/>
      <c r="D301" s="7"/>
    </row>
    <row r="302" spans="2:4">
      <c r="B302" s="7"/>
      <c r="C302" s="7"/>
      <c r="D302" s="7"/>
    </row>
    <row r="303" spans="2:4">
      <c r="B303" s="7"/>
      <c r="C303" s="7"/>
      <c r="D303" s="7"/>
    </row>
    <row r="304" spans="2:4">
      <c r="B304" s="7"/>
      <c r="C304" s="7"/>
      <c r="D304" s="7"/>
    </row>
    <row r="305" spans="2:4">
      <c r="B305" s="7"/>
      <c r="C305" s="7"/>
      <c r="D305" s="7"/>
    </row>
    <row r="306" spans="2:4">
      <c r="B306" s="7"/>
      <c r="C306" s="7"/>
      <c r="D306" s="7"/>
    </row>
    <row r="307" spans="2:4">
      <c r="B307" s="7"/>
      <c r="C307" s="7"/>
      <c r="D307" s="7"/>
    </row>
    <row r="308" spans="2:4">
      <c r="B308" s="7"/>
      <c r="C308" s="7"/>
      <c r="D308" s="7"/>
    </row>
    <row r="309" spans="2:4">
      <c r="B309" s="7"/>
      <c r="C309" s="7"/>
      <c r="D309" s="7"/>
    </row>
    <row r="310" spans="2:4">
      <c r="B310" s="7"/>
      <c r="C310" s="7"/>
      <c r="D310" s="7"/>
    </row>
    <row r="311" spans="2:4">
      <c r="B311" s="7"/>
      <c r="C311" s="7"/>
      <c r="D311" s="7"/>
    </row>
    <row r="312" spans="2:4">
      <c r="B312" s="7"/>
      <c r="C312" s="7"/>
      <c r="D312" s="7"/>
    </row>
    <row r="313" spans="2:4">
      <c r="B313" s="7"/>
      <c r="C313" s="7"/>
      <c r="D313" s="7"/>
    </row>
    <row r="314" spans="2:4">
      <c r="B314" s="7"/>
      <c r="C314" s="7"/>
      <c r="D314" s="7"/>
    </row>
    <row r="315" spans="2:4">
      <c r="B315" s="7"/>
      <c r="C315" s="7"/>
      <c r="D315" s="7"/>
    </row>
    <row r="316" spans="2:4">
      <c r="B316" s="7"/>
      <c r="C316" s="7"/>
      <c r="D316" s="7"/>
    </row>
    <row r="317" spans="2:4">
      <c r="B317" s="7"/>
      <c r="C317" s="7"/>
      <c r="D317" s="7"/>
    </row>
    <row r="318" spans="2:4">
      <c r="B318" s="7"/>
      <c r="C318" s="7"/>
      <c r="D318" s="7"/>
    </row>
    <row r="319" spans="2:4">
      <c r="B319" s="7"/>
      <c r="C319" s="7"/>
      <c r="D319" s="7"/>
    </row>
    <row r="320" spans="2:4">
      <c r="B320" s="7"/>
      <c r="C320" s="7"/>
      <c r="D320" s="7"/>
    </row>
    <row r="321" spans="2:4">
      <c r="B321" s="7"/>
      <c r="C321" s="7"/>
      <c r="D321" s="7"/>
    </row>
    <row r="322" spans="2:4">
      <c r="B322" s="7"/>
      <c r="C322" s="7"/>
      <c r="D322" s="7"/>
    </row>
    <row r="323" spans="2:4">
      <c r="B323" s="7"/>
      <c r="C323" s="7"/>
      <c r="D323" s="7"/>
    </row>
    <row r="324" spans="2:4">
      <c r="B324" s="7"/>
      <c r="C324" s="7"/>
      <c r="D324" s="7"/>
    </row>
    <row r="325" spans="2:4">
      <c r="B325" s="7"/>
      <c r="C325" s="7"/>
      <c r="D325" s="7"/>
    </row>
    <row r="326" spans="2:4">
      <c r="B326" s="7"/>
      <c r="C326" s="7"/>
      <c r="D326" s="7"/>
    </row>
    <row r="327" spans="2:4">
      <c r="B327" s="7"/>
      <c r="C327" s="7"/>
      <c r="D327" s="7"/>
    </row>
    <row r="328" spans="2:4">
      <c r="B328" s="7"/>
      <c r="C328" s="7"/>
      <c r="D328" s="7"/>
    </row>
    <row r="329" spans="2:4">
      <c r="B329" s="7"/>
      <c r="C329" s="7"/>
      <c r="D329" s="7"/>
    </row>
    <row r="330" spans="2:4">
      <c r="B330" s="7"/>
      <c r="C330" s="7"/>
      <c r="D330" s="7"/>
    </row>
    <row r="331" spans="2:4">
      <c r="B331" s="7"/>
      <c r="C331" s="7"/>
      <c r="D331" s="7"/>
    </row>
    <row r="332" spans="2:4">
      <c r="B332" s="7"/>
      <c r="C332" s="7"/>
      <c r="D332" s="7"/>
    </row>
    <row r="333" spans="2:4">
      <c r="B333" s="7"/>
      <c r="C333" s="7"/>
      <c r="D333" s="7"/>
    </row>
    <row r="334" spans="2:4">
      <c r="B334" s="7"/>
      <c r="C334" s="7"/>
      <c r="D334" s="7"/>
    </row>
    <row r="335" spans="2:4">
      <c r="B335" s="7"/>
      <c r="C335" s="7"/>
      <c r="D335" s="7"/>
    </row>
    <row r="336" spans="2:4">
      <c r="B336" s="7"/>
      <c r="C336" s="7"/>
      <c r="D336" s="7"/>
    </row>
    <row r="337" spans="2:4">
      <c r="B337" s="7"/>
      <c r="C337" s="7"/>
      <c r="D337" s="7"/>
    </row>
    <row r="338" spans="2:4">
      <c r="B338" s="7"/>
      <c r="C338" s="7"/>
      <c r="D338" s="7"/>
    </row>
    <row r="339" spans="2:4">
      <c r="B339" s="7"/>
      <c r="C339" s="7"/>
      <c r="D339" s="7"/>
    </row>
    <row r="340" spans="2:4">
      <c r="B340" s="7"/>
      <c r="C340" s="7"/>
      <c r="D340" s="7"/>
    </row>
    <row r="341" spans="2:4">
      <c r="B341" s="7"/>
      <c r="C341" s="7"/>
      <c r="D341" s="7"/>
    </row>
    <row r="342" spans="2:4">
      <c r="B342" s="7"/>
      <c r="C342" s="7"/>
      <c r="D342" s="7"/>
    </row>
    <row r="343" spans="2:4">
      <c r="B343" s="7"/>
      <c r="C343" s="7"/>
      <c r="D343" s="7"/>
    </row>
    <row r="344" spans="2:4">
      <c r="B344" s="7"/>
      <c r="C344" s="7"/>
      <c r="D344" s="7"/>
    </row>
    <row r="345" spans="2:4">
      <c r="B345" s="7"/>
      <c r="C345" s="7"/>
      <c r="D345" s="7"/>
    </row>
    <row r="346" spans="2:4">
      <c r="B346" s="7"/>
      <c r="C346" s="7"/>
      <c r="D346" s="7"/>
    </row>
    <row r="347" spans="2:4">
      <c r="B347" s="7"/>
      <c r="C347" s="7"/>
      <c r="D347" s="7"/>
    </row>
    <row r="348" spans="2:4">
      <c r="B348" s="7"/>
      <c r="C348" s="7"/>
      <c r="D348" s="7"/>
    </row>
    <row r="349" spans="2:4">
      <c r="B349" s="7"/>
      <c r="C349" s="7"/>
      <c r="D349" s="7"/>
    </row>
    <row r="350" spans="2:4">
      <c r="B350" s="7"/>
      <c r="C350" s="7"/>
      <c r="D350" s="7"/>
    </row>
    <row r="351" spans="2:4">
      <c r="B351" s="7"/>
      <c r="C351" s="7"/>
      <c r="D351" s="7"/>
    </row>
    <row r="352" spans="2:4">
      <c r="B352" s="7"/>
      <c r="C352" s="7"/>
      <c r="D352" s="7"/>
    </row>
    <row r="353" spans="2:4">
      <c r="B353" s="7"/>
      <c r="C353" s="7"/>
      <c r="D353" s="7"/>
    </row>
    <row r="354" spans="2:4">
      <c r="B354" s="7"/>
      <c r="C354" s="7"/>
      <c r="D354" s="7"/>
    </row>
    <row r="355" spans="2:4">
      <c r="B355" s="7"/>
      <c r="C355" s="7"/>
      <c r="D355" s="7"/>
    </row>
    <row r="356" spans="2:4">
      <c r="B356" s="7"/>
      <c r="C356" s="7"/>
      <c r="D356" s="7"/>
    </row>
    <row r="357" spans="2:4">
      <c r="B357" s="7"/>
      <c r="C357" s="7"/>
      <c r="D357" s="7"/>
    </row>
    <row r="358" spans="2:4">
      <c r="B358" s="7"/>
      <c r="C358" s="7"/>
      <c r="D358" s="7"/>
    </row>
    <row r="359" spans="2:4">
      <c r="B359" s="7"/>
      <c r="C359" s="7"/>
      <c r="D359" s="7"/>
    </row>
    <row r="360" spans="2:4">
      <c r="B360" s="7"/>
      <c r="C360" s="7"/>
      <c r="D360" s="7"/>
    </row>
    <row r="361" spans="2:4">
      <c r="B361" s="7"/>
      <c r="C361" s="7"/>
      <c r="D361" s="7"/>
    </row>
    <row r="362" spans="2:4">
      <c r="B362" s="7"/>
      <c r="C362" s="7"/>
      <c r="D362" s="7"/>
    </row>
    <row r="363" spans="2:4">
      <c r="B363" s="7"/>
      <c r="C363" s="7"/>
      <c r="D363" s="7"/>
    </row>
    <row r="364" spans="2:4">
      <c r="B364" s="7"/>
      <c r="C364" s="7"/>
      <c r="D364" s="7"/>
    </row>
    <row r="365" spans="2:4">
      <c r="B365" s="7"/>
      <c r="C365" s="7"/>
      <c r="D365" s="7"/>
    </row>
    <row r="366" spans="2:4">
      <c r="B366" s="7"/>
      <c r="C366" s="7"/>
      <c r="D366" s="7"/>
    </row>
    <row r="367" spans="2:4">
      <c r="B367" s="7"/>
      <c r="C367" s="7"/>
      <c r="D367" s="7"/>
    </row>
    <row r="368" spans="2:4">
      <c r="B368" s="7"/>
      <c r="C368" s="7"/>
      <c r="D368" s="7"/>
    </row>
    <row r="369" spans="2:4">
      <c r="B369" s="7"/>
      <c r="C369" s="7"/>
      <c r="D369" s="7"/>
    </row>
    <row r="370" spans="2:4">
      <c r="B370" s="7"/>
      <c r="C370" s="7"/>
      <c r="D370" s="7"/>
    </row>
    <row r="371" spans="2:4">
      <c r="B371" s="7"/>
      <c r="C371" s="7"/>
      <c r="D371" s="7"/>
    </row>
    <row r="372" spans="2:4">
      <c r="B372" s="7"/>
      <c r="C372" s="7"/>
      <c r="D372" s="7"/>
    </row>
    <row r="373" spans="2:4">
      <c r="B373" s="7"/>
      <c r="C373" s="7"/>
      <c r="D373" s="7"/>
    </row>
    <row r="374" spans="2:4">
      <c r="B374" s="7"/>
      <c r="C374" s="7"/>
      <c r="D374" s="7"/>
    </row>
    <row r="375" spans="2:4">
      <c r="B375" s="7"/>
      <c r="C375" s="7"/>
      <c r="D375" s="7"/>
    </row>
    <row r="376" spans="2:4">
      <c r="B376" s="7"/>
      <c r="C376" s="7"/>
      <c r="D376" s="7"/>
    </row>
    <row r="377" spans="2:4">
      <c r="B377" s="7"/>
      <c r="C377" s="7"/>
      <c r="D377" s="7"/>
    </row>
    <row r="378" spans="2:4">
      <c r="B378" s="7"/>
      <c r="C378" s="7"/>
      <c r="D378" s="7"/>
    </row>
    <row r="379" spans="2:4">
      <c r="B379" s="7"/>
      <c r="C379" s="7"/>
      <c r="D379" s="7"/>
    </row>
    <row r="380" spans="2:4">
      <c r="B380" s="7"/>
      <c r="C380" s="7"/>
      <c r="D380" s="7"/>
    </row>
    <row r="381" spans="2:4">
      <c r="B381" s="7"/>
      <c r="C381" s="7"/>
      <c r="D381" s="7"/>
    </row>
    <row r="382" spans="2:4">
      <c r="B382" s="7"/>
      <c r="C382" s="7"/>
      <c r="D382" s="7"/>
    </row>
    <row r="383" spans="2:4">
      <c r="B383" s="7"/>
      <c r="C383" s="7"/>
      <c r="D383" s="7"/>
    </row>
    <row r="384" spans="2:4">
      <c r="B384" s="7"/>
      <c r="C384" s="7"/>
      <c r="D384" s="7"/>
    </row>
    <row r="385" spans="2:4">
      <c r="B385" s="7"/>
      <c r="C385" s="7"/>
      <c r="D385" s="7"/>
    </row>
    <row r="386" spans="2:4">
      <c r="B386" s="7"/>
      <c r="C386" s="7"/>
      <c r="D386" s="7"/>
    </row>
    <row r="387" spans="2:4">
      <c r="B387" s="7"/>
      <c r="C387" s="7"/>
      <c r="D387" s="7"/>
    </row>
    <row r="388" spans="2:4">
      <c r="B388" s="7"/>
      <c r="C388" s="7"/>
      <c r="D388" s="7"/>
    </row>
    <row r="389" spans="2:4">
      <c r="B389" s="7"/>
      <c r="C389" s="7"/>
      <c r="D389" s="7"/>
    </row>
    <row r="390" spans="2:4">
      <c r="B390" s="7"/>
      <c r="C390" s="7"/>
      <c r="D390" s="7"/>
    </row>
    <row r="391" spans="2:4">
      <c r="B391" s="7"/>
      <c r="C391" s="7"/>
      <c r="D391" s="7"/>
    </row>
    <row r="392" spans="2:4">
      <c r="B392" s="7"/>
      <c r="C392" s="7"/>
      <c r="D392" s="7"/>
    </row>
    <row r="393" spans="2:4">
      <c r="B393" s="7"/>
      <c r="C393" s="7"/>
      <c r="D393" s="7"/>
    </row>
    <row r="394" spans="2:4">
      <c r="B394" s="7"/>
      <c r="C394" s="7"/>
      <c r="D394" s="7"/>
    </row>
    <row r="395" spans="2:4">
      <c r="B395" s="7"/>
      <c r="C395" s="7"/>
      <c r="D395" s="7"/>
    </row>
    <row r="396" spans="2:4">
      <c r="B396" s="7"/>
      <c r="C396" s="7"/>
      <c r="D396" s="7"/>
    </row>
    <row r="397" spans="2:4">
      <c r="B397" s="7"/>
      <c r="C397" s="7"/>
      <c r="D397" s="7"/>
    </row>
    <row r="398" spans="2:4">
      <c r="B398" s="7"/>
      <c r="C398" s="7"/>
      <c r="D398" s="7"/>
    </row>
    <row r="399" spans="2:4">
      <c r="B399" s="7"/>
      <c r="C399" s="7"/>
      <c r="D399" s="7"/>
    </row>
    <row r="400" spans="2:4">
      <c r="B400" s="7"/>
      <c r="C400" s="7"/>
      <c r="D400" s="7"/>
    </row>
    <row r="401" spans="2:4">
      <c r="B401" s="7"/>
      <c r="C401" s="7"/>
      <c r="D401" s="7"/>
    </row>
    <row r="402" spans="2:4">
      <c r="B402" s="7"/>
      <c r="C402" s="7"/>
      <c r="D402" s="7"/>
    </row>
    <row r="403" spans="2:4">
      <c r="B403" s="7"/>
      <c r="C403" s="7"/>
      <c r="D403" s="7"/>
    </row>
    <row r="404" spans="2:4">
      <c r="B404" s="7"/>
      <c r="C404" s="7"/>
      <c r="D404" s="7"/>
    </row>
    <row r="405" spans="2:4">
      <c r="B405" s="7"/>
      <c r="C405" s="7"/>
      <c r="D405" s="7"/>
    </row>
    <row r="406" spans="2:4">
      <c r="B406" s="7"/>
      <c r="C406" s="7"/>
      <c r="D406" s="7"/>
    </row>
    <row r="407" spans="2:4">
      <c r="B407" s="7"/>
      <c r="C407" s="7"/>
      <c r="D407" s="7"/>
    </row>
    <row r="408" spans="2:4">
      <c r="B408" s="7"/>
      <c r="C408" s="7"/>
      <c r="D408" s="7"/>
    </row>
    <row r="409" spans="2:4">
      <c r="B409" s="7"/>
      <c r="C409" s="7"/>
      <c r="D409" s="7"/>
    </row>
    <row r="410" spans="2:4">
      <c r="B410" s="7"/>
      <c r="C410" s="7"/>
      <c r="D410" s="7"/>
    </row>
    <row r="411" spans="2:4">
      <c r="B411" s="7"/>
      <c r="C411" s="7"/>
      <c r="D411" s="7"/>
    </row>
    <row r="412" spans="2:4">
      <c r="B412" s="7"/>
      <c r="C412" s="7"/>
      <c r="D412" s="7"/>
    </row>
    <row r="413" spans="2:4">
      <c r="B413" s="7"/>
      <c r="C413" s="7"/>
      <c r="D413" s="7"/>
    </row>
    <row r="414" spans="2:4">
      <c r="B414" s="7"/>
      <c r="C414" s="7"/>
      <c r="D414" s="7"/>
    </row>
    <row r="415" spans="2:4">
      <c r="B415" s="7"/>
      <c r="C415" s="7"/>
      <c r="D415" s="7"/>
    </row>
    <row r="416" spans="2:4">
      <c r="B416" s="7"/>
      <c r="C416" s="7"/>
      <c r="D416" s="7"/>
    </row>
    <row r="417" spans="2:4">
      <c r="B417" s="7"/>
      <c r="C417" s="7"/>
      <c r="D417" s="7"/>
    </row>
    <row r="418" spans="2:4">
      <c r="B418" s="7"/>
      <c r="C418" s="7"/>
      <c r="D418" s="7"/>
    </row>
    <row r="419" spans="2:4">
      <c r="B419" s="7"/>
      <c r="C419" s="7"/>
      <c r="D419" s="7"/>
    </row>
    <row r="420" spans="2:4">
      <c r="B420" s="7"/>
      <c r="C420" s="7"/>
      <c r="D420" s="7"/>
    </row>
    <row r="421" spans="2:4">
      <c r="B421" s="7"/>
      <c r="C421" s="7"/>
      <c r="D421" s="7"/>
    </row>
    <row r="422" spans="2:4">
      <c r="B422" s="7"/>
      <c r="C422" s="7"/>
      <c r="D422" s="7"/>
    </row>
    <row r="423" spans="2:4">
      <c r="B423" s="7"/>
      <c r="C423" s="7"/>
      <c r="D423" s="7"/>
    </row>
    <row r="424" spans="2:4">
      <c r="B424" s="7"/>
      <c r="C424" s="7"/>
      <c r="D424" s="7"/>
    </row>
    <row r="425" spans="2:4">
      <c r="B425" s="7"/>
      <c r="C425" s="7"/>
      <c r="D425" s="7"/>
    </row>
    <row r="426" spans="2:4">
      <c r="B426" s="7"/>
      <c r="C426" s="7"/>
      <c r="D426" s="7"/>
    </row>
    <row r="427" spans="2:4">
      <c r="B427" s="7"/>
      <c r="C427" s="7"/>
      <c r="D427" s="7"/>
    </row>
    <row r="428" spans="2:4">
      <c r="B428" s="7"/>
      <c r="C428" s="7"/>
      <c r="D428" s="7"/>
    </row>
    <row r="429" spans="2:4">
      <c r="B429" s="7"/>
      <c r="C429" s="7"/>
      <c r="D429" s="7"/>
    </row>
    <row r="430" spans="2:4">
      <c r="B430" s="7"/>
      <c r="C430" s="7"/>
      <c r="D430" s="7"/>
    </row>
    <row r="431" spans="2:4">
      <c r="B431" s="7"/>
      <c r="C431" s="7"/>
      <c r="D431" s="7"/>
    </row>
    <row r="432" spans="2:4">
      <c r="B432" s="7"/>
      <c r="C432" s="7"/>
      <c r="D432" s="7"/>
    </row>
    <row r="433" spans="2:4">
      <c r="B433" s="7"/>
      <c r="C433" s="7"/>
      <c r="D433" s="7"/>
    </row>
    <row r="434" spans="2:4">
      <c r="B434" s="7"/>
      <c r="C434" s="7"/>
      <c r="D434" s="7"/>
    </row>
    <row r="435" spans="2:4">
      <c r="B435" s="7"/>
      <c r="C435" s="7"/>
      <c r="D435" s="7"/>
    </row>
    <row r="436" spans="2:4">
      <c r="B436" s="7"/>
      <c r="C436" s="7"/>
      <c r="D436" s="7"/>
    </row>
    <row r="437" spans="2:4">
      <c r="B437" s="7"/>
      <c r="C437" s="7"/>
      <c r="D437" s="7"/>
    </row>
    <row r="438" spans="2:4">
      <c r="B438" s="7"/>
      <c r="C438" s="7"/>
      <c r="D438" s="7"/>
    </row>
    <row r="439" spans="2:4">
      <c r="B439" s="7"/>
      <c r="C439" s="7"/>
      <c r="D439" s="7"/>
    </row>
    <row r="440" spans="2:4">
      <c r="B440" s="7"/>
      <c r="C440" s="7"/>
      <c r="D440" s="7"/>
    </row>
    <row r="441" spans="2:4">
      <c r="B441" s="7"/>
      <c r="C441" s="7"/>
      <c r="D441" s="7"/>
    </row>
    <row r="442" spans="2:4">
      <c r="B442" s="7"/>
      <c r="C442" s="7"/>
      <c r="D442" s="7"/>
    </row>
    <row r="443" spans="2:4">
      <c r="B443" s="7"/>
      <c r="C443" s="7"/>
      <c r="D443" s="7"/>
    </row>
    <row r="444" spans="2:4">
      <c r="B444" s="7"/>
      <c r="C444" s="7"/>
      <c r="D444" s="7"/>
    </row>
    <row r="445" spans="2:4">
      <c r="B445" s="7"/>
      <c r="C445" s="7"/>
      <c r="D445" s="7"/>
    </row>
    <row r="446" spans="2:4">
      <c r="B446" s="7"/>
      <c r="C446" s="7"/>
      <c r="D446" s="7"/>
    </row>
    <row r="447" spans="2:4">
      <c r="B447" s="7"/>
      <c r="C447" s="7"/>
      <c r="D447" s="7"/>
    </row>
    <row r="448" spans="2:4">
      <c r="B448" s="7"/>
      <c r="C448" s="7"/>
      <c r="D448" s="7"/>
    </row>
    <row r="449" spans="2:4">
      <c r="B449" s="7"/>
      <c r="C449" s="7"/>
      <c r="D449" s="7"/>
    </row>
    <row r="450" spans="2:4">
      <c r="B450" s="7"/>
      <c r="C450" s="7"/>
      <c r="D450" s="7"/>
    </row>
    <row r="451" spans="2:4">
      <c r="B451" s="7"/>
      <c r="C451" s="7"/>
      <c r="D451" s="7"/>
    </row>
    <row r="452" spans="2:4">
      <c r="B452" s="7"/>
      <c r="C452" s="7"/>
      <c r="D452" s="7"/>
    </row>
    <row r="453" spans="2:4">
      <c r="B453" s="7"/>
      <c r="C453" s="7"/>
      <c r="D453" s="7"/>
    </row>
    <row r="454" spans="2:4">
      <c r="B454" s="7"/>
      <c r="C454" s="7"/>
      <c r="D454" s="7"/>
    </row>
    <row r="455" spans="2:4">
      <c r="B455" s="7"/>
      <c r="C455" s="7"/>
      <c r="D455" s="7"/>
    </row>
    <row r="456" spans="2:4">
      <c r="B456" s="7"/>
      <c r="C456" s="7"/>
      <c r="D456" s="7"/>
    </row>
    <row r="457" spans="2:4">
      <c r="B457" s="7"/>
      <c r="C457" s="7"/>
      <c r="D457" s="7"/>
    </row>
    <row r="458" spans="2:4">
      <c r="B458" s="7"/>
      <c r="C458" s="7"/>
      <c r="D458" s="7"/>
    </row>
    <row r="459" spans="2:4">
      <c r="B459" s="7"/>
      <c r="C459" s="7"/>
      <c r="D459" s="7"/>
    </row>
    <row r="460" spans="2:4">
      <c r="B460" s="7"/>
      <c r="C460" s="7"/>
      <c r="D460" s="7"/>
    </row>
    <row r="461" spans="2:4">
      <c r="B461" s="7"/>
      <c r="C461" s="7"/>
      <c r="D461" s="7"/>
    </row>
    <row r="462" spans="2:4">
      <c r="B462" s="7"/>
      <c r="C462" s="7"/>
      <c r="D462" s="7"/>
    </row>
    <row r="463" spans="2:4">
      <c r="B463" s="7"/>
      <c r="C463" s="7"/>
      <c r="D463" s="7"/>
    </row>
    <row r="464" spans="2:4">
      <c r="B464" s="7"/>
      <c r="C464" s="7"/>
      <c r="D464" s="7"/>
    </row>
    <row r="465" spans="2:4">
      <c r="B465" s="7"/>
      <c r="C465" s="7"/>
      <c r="D465" s="7"/>
    </row>
    <row r="466" spans="2:4">
      <c r="B466" s="7"/>
      <c r="C466" s="7"/>
      <c r="D466" s="7"/>
    </row>
    <row r="467" spans="2:4">
      <c r="B467" s="7"/>
      <c r="C467" s="7"/>
      <c r="D467" s="7"/>
    </row>
    <row r="468" spans="2:4">
      <c r="B468" s="7"/>
      <c r="C468" s="7"/>
      <c r="D468" s="7"/>
    </row>
    <row r="469" spans="2:4">
      <c r="B469" s="7"/>
      <c r="C469" s="7"/>
      <c r="D469" s="7"/>
    </row>
    <row r="470" spans="2:4">
      <c r="B470" s="7"/>
      <c r="C470" s="7"/>
      <c r="D470" s="7"/>
    </row>
    <row r="471" spans="2:4">
      <c r="B471" s="7"/>
      <c r="C471" s="7"/>
      <c r="D471" s="7"/>
    </row>
    <row r="472" spans="2:4">
      <c r="B472" s="7"/>
      <c r="C472" s="7"/>
      <c r="D472" s="7"/>
    </row>
    <row r="473" spans="2:4">
      <c r="B473" s="7"/>
      <c r="C473" s="7"/>
      <c r="D473" s="7"/>
    </row>
    <row r="474" spans="2:4">
      <c r="B474" s="7"/>
      <c r="C474" s="7"/>
      <c r="D474" s="7"/>
    </row>
    <row r="475" spans="2:4">
      <c r="B475" s="7"/>
      <c r="C475" s="7"/>
      <c r="D475" s="7"/>
    </row>
    <row r="476" spans="2:4">
      <c r="B476" s="7"/>
      <c r="C476" s="7"/>
      <c r="D476" s="7"/>
    </row>
    <row r="477" spans="2:4">
      <c r="B477" s="7"/>
      <c r="C477" s="7"/>
      <c r="D477" s="7"/>
    </row>
    <row r="478" spans="2:4">
      <c r="B478" s="7"/>
      <c r="C478" s="7"/>
      <c r="D478" s="7"/>
    </row>
    <row r="479" spans="2:4">
      <c r="B479" s="7"/>
      <c r="C479" s="7"/>
      <c r="D479" s="7"/>
    </row>
    <row r="480" spans="2:4">
      <c r="B480" s="7"/>
      <c r="C480" s="7"/>
      <c r="D480" s="7"/>
    </row>
    <row r="481" spans="2:4">
      <c r="B481" s="7"/>
      <c r="C481" s="7"/>
      <c r="D481" s="7"/>
    </row>
    <row r="482" spans="2:4">
      <c r="B482" s="7"/>
      <c r="C482" s="7"/>
      <c r="D482" s="7"/>
    </row>
    <row r="483" spans="2:4">
      <c r="B483" s="7"/>
      <c r="C483" s="7"/>
      <c r="D483" s="7"/>
    </row>
    <row r="484" spans="2:4">
      <c r="B484" s="7"/>
      <c r="C484" s="7"/>
      <c r="D484" s="7"/>
    </row>
    <row r="485" spans="2:4">
      <c r="B485" s="7"/>
      <c r="C485" s="7"/>
      <c r="D485" s="7"/>
    </row>
    <row r="486" spans="2:4">
      <c r="B486" s="7"/>
      <c r="C486" s="7"/>
      <c r="D486" s="7"/>
    </row>
    <row r="487" spans="2:4">
      <c r="B487" s="7"/>
      <c r="C487" s="7"/>
      <c r="D487" s="7"/>
    </row>
    <row r="488" spans="2:4">
      <c r="B488" s="7"/>
      <c r="C488" s="7"/>
      <c r="D488" s="7"/>
    </row>
    <row r="489" spans="2:4">
      <c r="B489" s="7"/>
      <c r="C489" s="7"/>
      <c r="D489" s="7"/>
    </row>
    <row r="490" spans="2:4">
      <c r="B490" s="7"/>
      <c r="C490" s="7"/>
      <c r="D490" s="7"/>
    </row>
    <row r="491" spans="2:4">
      <c r="B491" s="7"/>
      <c r="C491" s="7"/>
      <c r="D491" s="7"/>
    </row>
    <row r="492" spans="2:4">
      <c r="B492" s="7"/>
      <c r="C492" s="7"/>
      <c r="D492" s="7"/>
    </row>
    <row r="493" spans="2:4">
      <c r="B493" s="7"/>
      <c r="C493" s="7"/>
      <c r="D493" s="7"/>
    </row>
    <row r="494" spans="2:4">
      <c r="B494" s="7"/>
      <c r="C494" s="7"/>
      <c r="D494" s="7"/>
    </row>
    <row r="495" spans="2:4">
      <c r="B495" s="7"/>
      <c r="C495" s="7"/>
      <c r="D495" s="7"/>
    </row>
    <row r="496" spans="2:4">
      <c r="B496" s="7"/>
      <c r="C496" s="7"/>
      <c r="D496" s="7"/>
    </row>
    <row r="497" spans="2:4">
      <c r="B497" s="7"/>
      <c r="C497" s="7"/>
      <c r="D497" s="7"/>
    </row>
    <row r="498" spans="2:4">
      <c r="B498" s="7"/>
      <c r="C498" s="7"/>
      <c r="D498" s="7"/>
    </row>
    <row r="499" spans="2:4">
      <c r="B499" s="7"/>
      <c r="C499" s="7"/>
      <c r="D499" s="7"/>
    </row>
    <row r="500" spans="2:4">
      <c r="B500" s="7"/>
      <c r="C500" s="7"/>
      <c r="D500" s="7"/>
    </row>
    <row r="501" spans="2:4">
      <c r="B501" s="7"/>
      <c r="C501" s="7"/>
      <c r="D501" s="7"/>
    </row>
    <row r="502" spans="2:4">
      <c r="B502" s="7"/>
      <c r="C502" s="7"/>
      <c r="D502" s="7"/>
    </row>
    <row r="503" spans="2:4">
      <c r="B503" s="7"/>
      <c r="C503" s="7"/>
      <c r="D503" s="7"/>
    </row>
    <row r="504" spans="2:4">
      <c r="B504" s="7"/>
      <c r="C504" s="7"/>
      <c r="D504" s="7"/>
    </row>
    <row r="505" spans="2:4">
      <c r="B505" s="7"/>
      <c r="C505" s="7"/>
      <c r="D505" s="7"/>
    </row>
    <row r="506" spans="2:4">
      <c r="B506" s="7"/>
      <c r="C506" s="7"/>
      <c r="D506" s="7"/>
    </row>
  </sheetData>
  <sheetProtection password="F023" sheet="1" objects="1" scenarios="1"/>
  <mergeCells count="39">
    <mergeCell ref="B81:D81"/>
    <mergeCell ref="B87:D87"/>
    <mergeCell ref="B93:D93"/>
    <mergeCell ref="B99:D99"/>
    <mergeCell ref="B107:D107"/>
    <mergeCell ref="B117:D117"/>
    <mergeCell ref="B129:D129"/>
    <mergeCell ref="B98:D98"/>
    <mergeCell ref="B123:D123"/>
    <mergeCell ref="B116:D116"/>
    <mergeCell ref="B130:D130"/>
    <mergeCell ref="B124:D124"/>
    <mergeCell ref="B26:D26"/>
    <mergeCell ref="B75:D75"/>
    <mergeCell ref="B106:D106"/>
    <mergeCell ref="B80:D80"/>
    <mergeCell ref="B86:D86"/>
    <mergeCell ref="B92:D92"/>
    <mergeCell ref="B105:D105"/>
    <mergeCell ref="B28:D28"/>
    <mergeCell ref="B37:D37"/>
    <mergeCell ref="B27:D27"/>
    <mergeCell ref="B36:D36"/>
    <mergeCell ref="B43:D43"/>
    <mergeCell ref="B55:D55"/>
    <mergeCell ref="B66:D66"/>
    <mergeCell ref="B74:D74"/>
    <mergeCell ref="B44:D44"/>
    <mergeCell ref="B56:D56"/>
    <mergeCell ref="B67:D67"/>
    <mergeCell ref="B68:D68"/>
    <mergeCell ref="B2:D2"/>
    <mergeCell ref="B5:D5"/>
    <mergeCell ref="B9:D9"/>
    <mergeCell ref="B16:D16"/>
    <mergeCell ref="B8:D8"/>
    <mergeCell ref="B15:D15"/>
    <mergeCell ref="B3:D3"/>
    <mergeCell ref="B4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2020-10-09T08:10:21Z</dcterms:modified>
</cp:coreProperties>
</file>