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\МоиСтатьи\ПотериФерритовНМ\"/>
    </mc:Choice>
  </mc:AlternateContent>
  <xr:revisionPtr revIDLastSave="0" documentId="8_{F142B064-F968-443C-9981-52E6A30E0ACC}" xr6:coauthVersionLast="47" xr6:coauthVersionMax="47" xr10:uidLastSave="{00000000-0000-0000-0000-000000000000}"/>
  <bookViews>
    <workbookView xWindow="960" yWindow="720" windowWidth="18375" windowHeight="9930" activeTab="2" xr2:uid="{727B2741-4807-4E11-ABFE-AF7599F01516}"/>
  </bookViews>
  <sheets>
    <sheet name="ИсходныеДанные" sheetId="1" r:id="rId1"/>
    <sheet name="Пересчет" sheetId="3" r:id="rId2"/>
    <sheet name="1500НМ3" sheetId="2" r:id="rId3"/>
    <sheet name="2000НМ1" sheetId="8" r:id="rId4"/>
    <sheet name="2000НМ3" sheetId="9" r:id="rId5"/>
  </sheets>
  <definedNames>
    <definedName name="_GoBack" localSheetId="0">ИсходныеДанные!#REF!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B37" i="9"/>
  <c r="C37" i="9"/>
  <c r="D37" i="9"/>
  <c r="E37" i="9"/>
  <c r="F37" i="9"/>
  <c r="B38" i="9"/>
  <c r="C38" i="9"/>
  <c r="D38" i="9"/>
  <c r="E38" i="9"/>
  <c r="F38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F41" i="9"/>
  <c r="B42" i="9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F5" i="9"/>
  <c r="E5" i="9"/>
  <c r="D5" i="9"/>
  <c r="C5" i="9"/>
  <c r="B5" i="9"/>
  <c r="C6" i="8"/>
  <c r="D6" i="8"/>
  <c r="E6" i="8"/>
  <c r="F6" i="8"/>
  <c r="G6" i="8"/>
  <c r="C7" i="8"/>
  <c r="D7" i="8"/>
  <c r="E7" i="8"/>
  <c r="F7" i="8"/>
  <c r="G7" i="8"/>
  <c r="C8" i="8"/>
  <c r="D8" i="8"/>
  <c r="E8" i="8"/>
  <c r="F8" i="8"/>
  <c r="G8" i="8"/>
  <c r="C9" i="8"/>
  <c r="D9" i="8"/>
  <c r="E9" i="8"/>
  <c r="F9" i="8"/>
  <c r="G9" i="8"/>
  <c r="C10" i="8"/>
  <c r="D10" i="8"/>
  <c r="E10" i="8"/>
  <c r="F10" i="8"/>
  <c r="G10" i="8"/>
  <c r="C11" i="8"/>
  <c r="D11" i="8"/>
  <c r="E11" i="8"/>
  <c r="F11" i="8"/>
  <c r="G11" i="8"/>
  <c r="C12" i="8"/>
  <c r="D12" i="8"/>
  <c r="E12" i="8"/>
  <c r="F12" i="8"/>
  <c r="G12" i="8"/>
  <c r="C13" i="8"/>
  <c r="D13" i="8"/>
  <c r="E13" i="8"/>
  <c r="F13" i="8"/>
  <c r="G13" i="8"/>
  <c r="C14" i="8"/>
  <c r="D14" i="8"/>
  <c r="E14" i="8"/>
  <c r="F14" i="8"/>
  <c r="G14" i="8"/>
  <c r="C15" i="8"/>
  <c r="D15" i="8"/>
  <c r="E15" i="8"/>
  <c r="F15" i="8"/>
  <c r="G15" i="8"/>
  <c r="C16" i="8"/>
  <c r="D16" i="8"/>
  <c r="E16" i="8"/>
  <c r="F16" i="8"/>
  <c r="G16" i="8"/>
  <c r="C17" i="8"/>
  <c r="D17" i="8"/>
  <c r="E17" i="8"/>
  <c r="F17" i="8"/>
  <c r="G17" i="8"/>
  <c r="C18" i="8"/>
  <c r="D18" i="8"/>
  <c r="E18" i="8"/>
  <c r="F18" i="8"/>
  <c r="G18" i="8"/>
  <c r="C19" i="8"/>
  <c r="D19" i="8"/>
  <c r="E19" i="8"/>
  <c r="F19" i="8"/>
  <c r="G19" i="8"/>
  <c r="C20" i="8"/>
  <c r="D20" i="8"/>
  <c r="E20" i="8"/>
  <c r="F20" i="8"/>
  <c r="G20" i="8"/>
  <c r="C21" i="8"/>
  <c r="D21" i="8"/>
  <c r="E21" i="8"/>
  <c r="F21" i="8"/>
  <c r="G21" i="8"/>
  <c r="C22" i="8"/>
  <c r="D22" i="8"/>
  <c r="E22" i="8"/>
  <c r="F22" i="8"/>
  <c r="G22" i="8"/>
  <c r="C23" i="8"/>
  <c r="D23" i="8"/>
  <c r="E23" i="8"/>
  <c r="F23" i="8"/>
  <c r="G23" i="8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C27" i="8"/>
  <c r="D27" i="8"/>
  <c r="E27" i="8"/>
  <c r="F27" i="8"/>
  <c r="G27" i="8"/>
  <c r="C28" i="8"/>
  <c r="D28" i="8"/>
  <c r="E28" i="8"/>
  <c r="F28" i="8"/>
  <c r="G28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39" i="8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D42" i="8"/>
  <c r="E42" i="8"/>
  <c r="F42" i="8"/>
  <c r="G42" i="8"/>
  <c r="C43" i="8"/>
  <c r="D43" i="8"/>
  <c r="E43" i="8"/>
  <c r="F43" i="8"/>
  <c r="G43" i="8"/>
  <c r="C44" i="8"/>
  <c r="D44" i="8"/>
  <c r="E44" i="8"/>
  <c r="F44" i="8"/>
  <c r="G44" i="8"/>
  <c r="G5" i="8"/>
  <c r="F5" i="8"/>
  <c r="E5" i="8"/>
  <c r="D5" i="8"/>
  <c r="C5" i="8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5" i="2"/>
  <c r="H10" i="3"/>
  <c r="P10" i="3" s="1"/>
  <c r="H11" i="3"/>
  <c r="P11" i="3" s="1"/>
  <c r="H9" i="3"/>
  <c r="N9" i="3" s="1"/>
  <c r="T9" i="3" l="1"/>
  <c r="T11" i="3"/>
  <c r="T10" i="3"/>
  <c r="N11" i="3"/>
  <c r="P9" i="3"/>
  <c r="R9" i="3"/>
  <c r="R10" i="3"/>
  <c r="R11" i="3"/>
  <c r="N10" i="3"/>
</calcChain>
</file>

<file path=xl/sharedStrings.xml><?xml version="1.0" encoding="utf-8"?>
<sst xmlns="http://schemas.openxmlformats.org/spreadsheetml/2006/main" count="253" uniqueCount="179">
  <si>
    <t>Марка феррита</t>
  </si>
  <si>
    <t>а</t>
  </si>
  <si>
    <t>2000НМ1</t>
  </si>
  <si>
    <t>2500НМС1</t>
  </si>
  <si>
    <t>2500НМС2</t>
  </si>
  <si>
    <t>в</t>
  </si>
  <si>
    <t>Марка</t>
  </si>
  <si>
    <t>Частота</t>
  </si>
  <si>
    <t>100 кГц</t>
  </si>
  <si>
    <t>1500НМ3</t>
  </si>
  <si>
    <t>2000НМ3</t>
  </si>
  <si>
    <t>При</t>
  </si>
  <si>
    <t xml:space="preserve"> при температуре,  ºC</t>
  </si>
  <si>
    <t>При температуре, ºC</t>
  </si>
  <si>
    <t>+25 ±10</t>
  </si>
  <si>
    <t>+100 ± 3</t>
  </si>
  <si>
    <t>Индукции</t>
  </si>
  <si>
    <t>∆B, Тл</t>
  </si>
  <si>
    <t>Частоте</t>
  </si>
  <si>
    <t>2500НМС5</t>
  </si>
  <si>
    <t>Массовые удельные потери Вт/кг</t>
  </si>
  <si>
    <t>российских</t>
  </si>
  <si>
    <t>ферритов</t>
  </si>
  <si>
    <t>Зарубежный производитель</t>
  </si>
  <si>
    <t>SIEMENS</t>
  </si>
  <si>
    <t>PHILIPS</t>
  </si>
  <si>
    <t>THOMSON</t>
  </si>
  <si>
    <t>TDK</t>
  </si>
  <si>
    <t>1500 HM3</t>
  </si>
  <si>
    <t>N49</t>
  </si>
  <si>
    <t>H8H3</t>
  </si>
  <si>
    <t>2000 HM1</t>
  </si>
  <si>
    <t>N48</t>
  </si>
  <si>
    <t>3B6</t>
  </si>
  <si>
    <t>T9</t>
  </si>
  <si>
    <t>H8B</t>
  </si>
  <si>
    <t>2500 HMC1</t>
  </si>
  <si>
    <t>3C6</t>
  </si>
  <si>
    <t>2500 HMC2</t>
  </si>
  <si>
    <t>N27</t>
  </si>
  <si>
    <t>3C10</t>
  </si>
  <si>
    <t>B1</t>
  </si>
  <si>
    <t>PC30</t>
  </si>
  <si>
    <t>2500HMC5</t>
  </si>
  <si>
    <t>2500HMC7</t>
  </si>
  <si>
    <t>N87</t>
  </si>
  <si>
    <t>3C85</t>
  </si>
  <si>
    <t>B2</t>
  </si>
  <si>
    <t>PC40</t>
  </si>
  <si>
    <t>2500HMC9</t>
  </si>
  <si>
    <t>N97</t>
  </si>
  <si>
    <t>3000 НМС</t>
  </si>
  <si>
    <t>N41</t>
  </si>
  <si>
    <t>Размах колебаний магнитной индукции ∆B</t>
  </si>
  <si>
    <r>
      <t>Удельные объемные потери</t>
    </r>
    <r>
      <rPr>
        <i/>
        <sz val="12"/>
        <color theme="1"/>
        <rFont val="Calibri"/>
        <family val="2"/>
        <charset val="204"/>
        <scheme val="minor"/>
      </rPr>
      <t>, P</t>
    </r>
    <r>
      <rPr>
        <i/>
        <vertAlign val="subscript"/>
        <sz val="12"/>
        <color theme="1"/>
        <rFont val="Calibri"/>
        <family val="2"/>
        <charset val="204"/>
        <scheme val="minor"/>
      </rPr>
      <t>v</t>
    </r>
    <r>
      <rPr>
        <i/>
        <sz val="12"/>
        <color theme="1"/>
        <rFont val="Calibri"/>
        <family val="2"/>
        <charset val="204"/>
        <scheme val="minor"/>
      </rPr>
      <t>, кВт /м</t>
    </r>
    <r>
      <rPr>
        <i/>
        <vertAlign val="superscript"/>
        <sz val="12"/>
        <color theme="1"/>
        <rFont val="Calibri"/>
        <family val="2"/>
        <charset val="204"/>
        <scheme val="minor"/>
      </rPr>
      <t xml:space="preserve">3 </t>
    </r>
  </si>
  <si>
    <r>
      <t xml:space="preserve">Индукция насыщения </t>
    </r>
    <r>
      <rPr>
        <i/>
        <sz val="12"/>
        <color theme="1"/>
        <rFont val="Calibri"/>
        <family val="2"/>
        <charset val="204"/>
        <scheme val="minor"/>
      </rPr>
      <t>B</t>
    </r>
    <r>
      <rPr>
        <i/>
        <vertAlign val="subscript"/>
        <sz val="12"/>
        <color theme="1"/>
        <rFont val="Calibri"/>
        <family val="2"/>
        <charset val="204"/>
        <scheme val="minor"/>
      </rPr>
      <t xml:space="preserve">s </t>
    </r>
    <r>
      <rPr>
        <i/>
        <sz val="12"/>
        <color theme="1"/>
        <rFont val="Calibri"/>
        <family val="2"/>
        <charset val="204"/>
        <scheme val="minor"/>
      </rPr>
      <t>, Тл</t>
    </r>
    <r>
      <rPr>
        <sz val="12"/>
        <color theme="1"/>
        <rFont val="Calibri"/>
        <family val="2"/>
        <charset val="204"/>
        <scheme val="minor"/>
      </rPr>
      <t>, (не менее)</t>
    </r>
  </si>
  <si>
    <r>
      <t>f</t>
    </r>
    <r>
      <rPr>
        <sz val="12"/>
        <color theme="1"/>
        <rFont val="Calibri"/>
        <family val="2"/>
        <charset val="204"/>
        <scheme val="minor"/>
      </rPr>
      <t>, кГц</t>
    </r>
  </si>
  <si>
    <t>Вт/кг</t>
  </si>
  <si>
    <t>Вт/м3</t>
  </si>
  <si>
    <t>Частота, кГц</t>
  </si>
  <si>
    <t>α</t>
  </si>
  <si>
    <t>β</t>
  </si>
  <si>
    <t>Россия</t>
  </si>
  <si>
    <t>номинальное значение</t>
  </si>
  <si>
    <t>предельное отклонение</t>
  </si>
  <si>
    <t>f, МГц</t>
  </si>
  <si>
    <t>100НН</t>
  </si>
  <si>
    <t>±20</t>
  </si>
  <si>
    <t>-</t>
  </si>
  <si>
    <t>400НН</t>
  </si>
  <si>
    <t>400НН1</t>
  </si>
  <si>
    <t>±80</t>
  </si>
  <si>
    <t>600НН</t>
  </si>
  <si>
    <t>1000НН</t>
  </si>
  <si>
    <t>±200</t>
  </si>
  <si>
    <t>1000НМ</t>
  </si>
  <si>
    <t>1500НМ</t>
  </si>
  <si>
    <t>±300</t>
  </si>
  <si>
    <t>2000НН</t>
  </si>
  <si>
    <t>2000НМ</t>
  </si>
  <si>
    <t>3000НМ</t>
  </si>
  <si>
    <t>±500</t>
  </si>
  <si>
    <r>
      <t>μ</t>
    </r>
    <r>
      <rPr>
        <b/>
        <vertAlign val="subscript"/>
        <sz val="12"/>
        <color rgb="FF000000"/>
        <rFont val="Calibri"/>
        <family val="2"/>
        <charset val="204"/>
        <scheme val="minor"/>
      </rPr>
      <t>н</t>
    </r>
  </si>
  <si>
    <r>
      <t>(tgδ</t>
    </r>
    <r>
      <rPr>
        <b/>
        <vertAlign val="subscript"/>
        <sz val="12"/>
        <color rgb="FF000000"/>
        <rFont val="Calibri"/>
        <family val="2"/>
        <charset val="204"/>
        <scheme val="minor"/>
      </rPr>
      <t>μ</t>
    </r>
    <r>
      <rPr>
        <b/>
        <sz val="12"/>
        <color rgb="FF000000"/>
        <rFont val="Calibri"/>
        <family val="2"/>
        <charset val="204"/>
        <scheme val="minor"/>
      </rPr>
      <t>/μ</t>
    </r>
    <r>
      <rPr>
        <b/>
        <vertAlign val="subscript"/>
        <sz val="12"/>
        <color rgb="FF000000"/>
        <rFont val="Calibri"/>
        <family val="2"/>
        <charset val="204"/>
        <scheme val="minor"/>
      </rPr>
      <t>н</t>
    </r>
    <r>
      <rPr>
        <b/>
        <sz val="12"/>
        <color rgb="FF000000"/>
        <rFont val="Calibri"/>
        <family val="2"/>
        <charset val="204"/>
        <scheme val="minor"/>
      </rPr>
      <t>)×10</t>
    </r>
    <r>
      <rPr>
        <b/>
        <vertAlign val="superscript"/>
        <sz val="12"/>
        <color rgb="FF000000"/>
        <rFont val="Calibri"/>
        <family val="2"/>
        <charset val="204"/>
        <scheme val="minor"/>
      </rPr>
      <t>6</t>
    </r>
    <r>
      <rPr>
        <b/>
        <sz val="12"/>
        <color rgb="FF000000"/>
        <rFont val="Calibri"/>
        <family val="2"/>
        <charset val="204"/>
        <scheme val="minor"/>
      </rPr>
      <t>, не более, при</t>
    </r>
  </si>
  <si>
    <r>
      <t>H</t>
    </r>
    <r>
      <rPr>
        <b/>
        <vertAlign val="subscript"/>
        <sz val="12"/>
        <color rgb="FF000000"/>
        <rFont val="Calibri"/>
        <family val="2"/>
        <charset val="204"/>
        <scheme val="minor"/>
      </rPr>
      <t>A</t>
    </r>
    <r>
      <rPr>
        <b/>
        <sz val="12"/>
        <color rgb="FF000000"/>
        <rFont val="Calibri"/>
        <family val="2"/>
        <charset val="204"/>
        <scheme val="minor"/>
      </rPr>
      <t>, А/м</t>
    </r>
  </si>
  <si>
    <t>Параметр</t>
  </si>
  <si>
    <t>Символ</t>
  </si>
  <si>
    <t>Единица измерения</t>
  </si>
  <si>
    <t>М2500НМС1</t>
  </si>
  <si>
    <t>М2500НМС2</t>
  </si>
  <si>
    <t>М3000НМС</t>
  </si>
  <si>
    <t>Условия</t>
  </si>
  <si>
    <t>Удельные объемные магнитные потери</t>
  </si>
  <si>
    <r>
      <t>P</t>
    </r>
    <r>
      <rPr>
        <vertAlign val="subscript"/>
        <sz val="12"/>
        <color theme="1"/>
        <rFont val="Times New Roman"/>
        <family val="1"/>
        <charset val="204"/>
      </rPr>
      <t>v</t>
    </r>
  </si>
  <si>
    <t>≤10,5</t>
  </si>
  <si>
    <t>≤8,5</t>
  </si>
  <si>
    <t>≤2,5</t>
  </si>
  <si>
    <t>≤8,7</t>
  </si>
  <si>
    <t>≤6,7</t>
  </si>
  <si>
    <r>
      <t xml:space="preserve">≤2,5 </t>
    </r>
    <r>
      <rPr>
        <vertAlign val="superscript"/>
        <sz val="12"/>
        <color theme="1"/>
        <rFont val="Times New Roman"/>
        <family val="1"/>
        <charset val="204"/>
      </rPr>
      <t>*</t>
    </r>
  </si>
  <si>
    <t>Магнитная индукция</t>
  </si>
  <si>
    <t>В</t>
  </si>
  <si>
    <t>Тл</t>
  </si>
  <si>
    <t>≥0,29</t>
  </si>
  <si>
    <t>≥0,33</t>
  </si>
  <si>
    <r>
      <t xml:space="preserve">≥0,25 </t>
    </r>
    <r>
      <rPr>
        <vertAlign val="superscript"/>
        <sz val="12"/>
        <color theme="1"/>
        <rFont val="Times New Roman"/>
        <family val="1"/>
        <charset val="204"/>
      </rPr>
      <t>*</t>
    </r>
  </si>
  <si>
    <t>Максимальная магнитная индукция</t>
  </si>
  <si>
    <r>
      <t>B</t>
    </r>
    <r>
      <rPr>
        <vertAlign val="subscript"/>
        <sz val="12"/>
        <color theme="1"/>
        <rFont val="Times New Roman"/>
        <family val="1"/>
        <charset val="204"/>
      </rPr>
      <t>m</t>
    </r>
  </si>
  <si>
    <t>–</t>
  </si>
  <si>
    <t>Остаточная магнитная индукция</t>
  </si>
  <si>
    <r>
      <t>B</t>
    </r>
    <r>
      <rPr>
        <vertAlign val="subscript"/>
        <sz val="12"/>
        <color theme="1"/>
        <rFont val="Times New Roman"/>
        <family val="1"/>
        <charset val="204"/>
      </rPr>
      <t>r</t>
    </r>
  </si>
  <si>
    <t>Коэрцитивная сила</t>
  </si>
  <si>
    <r>
      <t>H</t>
    </r>
    <r>
      <rPr>
        <vertAlign val="subscript"/>
        <sz val="12"/>
        <color theme="1"/>
        <rFont val="Times New Roman"/>
        <family val="1"/>
        <charset val="204"/>
      </rPr>
      <t>c</t>
    </r>
  </si>
  <si>
    <t>А/м</t>
  </si>
  <si>
    <t>Температура Кюри</t>
  </si>
  <si>
    <t>Ѳ</t>
  </si>
  <si>
    <t>ºC</t>
  </si>
  <si>
    <t>&gt;200</t>
  </si>
  <si>
    <t>Удельное электрическое сопротивление</t>
  </si>
  <si>
    <t>ρ</t>
  </si>
  <si>
    <t>Ом*м</t>
  </si>
  <si>
    <t>Критическая частота</t>
  </si>
  <si>
    <r>
      <t>f</t>
    </r>
    <r>
      <rPr>
        <sz val="8"/>
        <color theme="1"/>
        <rFont val="Times New Roman"/>
        <family val="1"/>
        <charset val="204"/>
      </rPr>
      <t>кр</t>
    </r>
  </si>
  <si>
    <t>МГц</t>
  </si>
  <si>
    <t>При tgδ = 0,1</t>
  </si>
  <si>
    <t>Плотность</t>
  </si>
  <si>
    <t>d</t>
  </si>
  <si>
    <r>
      <t>г/см</t>
    </r>
    <r>
      <rPr>
        <vertAlign val="superscript"/>
        <sz val="12"/>
        <color theme="1"/>
        <rFont val="Times New Roman"/>
        <family val="1"/>
        <charset val="204"/>
      </rPr>
      <t>3</t>
    </r>
  </si>
  <si>
    <t>4,7÷4,9</t>
  </si>
  <si>
    <r>
      <t>При Н</t>
    </r>
    <r>
      <rPr>
        <vertAlign val="subscript"/>
        <sz val="12"/>
        <color theme="1"/>
        <rFont val="Times New Roman"/>
        <family val="1"/>
        <charset val="204"/>
      </rPr>
      <t>а</t>
    </r>
    <r>
      <rPr>
        <sz val="12"/>
        <color theme="1"/>
        <rFont val="Times New Roman"/>
        <family val="1"/>
        <charset val="204"/>
      </rPr>
      <t>=240 А/м,
Т=100±3oС</t>
    </r>
  </si>
  <si>
    <t>мкВт/см3·Гц</t>
  </si>
  <si>
    <t>При T = 25±10°С В = 0,2 Тл f = 16 кГц</t>
  </si>
  <si>
    <t>При T = 100±3°С В = 0,2 Тл  f = 16 кГц</t>
  </si>
  <si>
    <t>Марганец-цинковые ферритовые материалы для силовых дросселей и трансформаторов</t>
  </si>
  <si>
    <t>Материал</t>
  </si>
  <si>
    <t>Коэрци- тивная сила Hc, А/м, не более</t>
  </si>
  <si>
    <t>Магнитная индукция Bm, мТл, не менее [в поле, А/м]</t>
  </si>
  <si>
    <t>Импортный аналог</t>
  </si>
  <si>
    <t>Применение</t>
  </si>
  <si>
    <t>при T=25°C</t>
  </si>
  <si>
    <t>при T=100°C</t>
  </si>
  <si>
    <t>М1000НМС</t>
  </si>
  <si>
    <t>1000±20%</t>
  </si>
  <si>
    <t>500 [1200]</t>
  </si>
  <si>
    <t>360 [1000/50]</t>
  </si>
  <si>
    <t>М1300НМС</t>
  </si>
  <si>
    <t>1300±300</t>
  </si>
  <si>
    <t>80 [500/50]</t>
  </si>
  <si>
    <t>М2000НМС9</t>
  </si>
  <si>
    <t>2000±20%</t>
  </si>
  <si>
    <t>2200±25%</t>
  </si>
  <si>
    <t>290 [240]*</t>
  </si>
  <si>
    <t>160 [16/200]</t>
  </si>
  <si>
    <t>130 [16/200]</t>
  </si>
  <si>
    <t>N27 (EPCOS)</t>
  </si>
  <si>
    <t>М2500НМС8</t>
  </si>
  <si>
    <t>380 [240]*</t>
  </si>
  <si>
    <t>650 [100/200]</t>
  </si>
  <si>
    <t>360 [100/200]</t>
  </si>
  <si>
    <t>Примечание: * - замеряется при Т=100°C</t>
  </si>
  <si>
    <t>Темпе- ратура Кюри, оС</t>
  </si>
  <si>
    <t>3F45 (Ferroxcube)</t>
  </si>
  <si>
    <t>Для силовых дросселей и трансформато- ров с рабочей частотой 1-2 МГц</t>
  </si>
  <si>
    <t>Для силовых дросселей и трансформатор ов с рабочей частотой 300-1000кГц</t>
  </si>
  <si>
    <t>490±45 [1200]</t>
  </si>
  <si>
    <t>Удельные объёмные магнитные потери P,мВт/см3, не более [частота, кГц/индукция,мТл]</t>
  </si>
  <si>
    <r>
      <t xml:space="preserve">Начальная магнитная проница- емость </t>
    </r>
    <r>
      <rPr>
        <i/>
        <sz val="12"/>
        <color theme="1"/>
        <rFont val="Calibri"/>
        <family val="2"/>
        <charset val="204"/>
        <scheme val="minor"/>
      </rPr>
      <t>μН</t>
    </r>
  </si>
  <si>
    <t>100 [500/50]
 330 [100/200]</t>
  </si>
  <si>
    <t>N49 
(EPCOS),
 3F35 (Ferroxcube)</t>
  </si>
  <si>
    <t>N87
(EPCOS),
3C34 и 3C94
(Ferroxcube)</t>
  </si>
  <si>
    <t>20 кГц</t>
  </si>
  <si>
    <t>Руд, Вт/м3</t>
  </si>
  <si>
    <t>B</t>
  </si>
  <si>
    <t>Samwha</t>
  </si>
  <si>
    <t>40 кГЦ</t>
  </si>
  <si>
    <t>60 кГц</t>
  </si>
  <si>
    <t>80 кГц</t>
  </si>
  <si>
    <t>Марка
феррита</t>
  </si>
  <si>
    <t>Сведения о ферритах из разных источников.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</si>
</sst>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vertAlign val="subscript"/>
      <sz val="12"/>
      <color theme="1"/>
      <name val="Calibri"/>
      <family val="2"/>
      <charset val="204"/>
      <scheme val="minor"/>
    </font>
    <font>
      <i/>
      <vertAlign val="superscript"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vertAlign val="subscript"/>
      <sz val="12"/>
      <color rgb="FF000000"/>
      <name val="Calibri"/>
      <family val="2"/>
      <charset val="204"/>
      <scheme val="minor"/>
    </font>
    <font>
      <b/>
      <vertAlign val="superscript"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646464"/>
      <name val="Arial"/>
      <family val="2"/>
      <charset val="204"/>
    </font>
    <font>
      <sz val="12"/>
      <color rgb="FF646464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indent="3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15"/>
    </xf>
    <xf numFmtId="0" fontId="1" fillId="0" borderId="1" xfId="0" applyFont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00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Объемные</a:t>
            </a:r>
            <a:r>
              <a:rPr lang="ru-RU" sz="1200" b="1" baseline="0"/>
              <a:t> у</a:t>
            </a:r>
            <a:r>
              <a:rPr lang="ru-RU" sz="1200" b="1"/>
              <a:t>дельные</a:t>
            </a:r>
            <a:r>
              <a:rPr lang="ru-RU" sz="1200" b="1" baseline="0"/>
              <a:t> потери феррита 1500НМ3</a:t>
            </a:r>
            <a:endParaRPr lang="ru-RU" sz="1200" b="1"/>
          </a:p>
        </c:rich>
      </c:tx>
      <c:layout>
        <c:manualLayout>
          <c:xMode val="edge"/>
          <c:yMode val="edge"/>
          <c:x val="0.26119296296296296"/>
          <c:y val="1.4111049955073835E-2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9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711811023622046"/>
          <c:y val="8.4694444444444433E-2"/>
          <c:w val="0.81667111111111113"/>
          <c:h val="0.8079061111111111"/>
        </c:manualLayout>
      </c:layout>
      <c:scatterChart>
        <c:scatterStyle val="lineMarker"/>
        <c:varyColors val="0"/>
        <c:ser>
          <c:idx val="0"/>
          <c:order val="0"/>
          <c:tx>
            <c:v>20 кГц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'1500НМ3'!$B$5:$B$44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'1500НМ3'!$C$5:$C$44</c:f>
              <c:numCache>
                <c:formatCode>General</c:formatCode>
                <c:ptCount val="40"/>
                <c:pt idx="0">
                  <c:v>3.9548179559020231</c:v>
                </c:pt>
                <c:pt idx="1">
                  <c:v>9.0857857605147814</c:v>
                </c:pt>
                <c:pt idx="2">
                  <c:v>14.779917264642448</c:v>
                </c:pt>
                <c:pt idx="3">
                  <c:v>20.873654313917633</c:v>
                </c:pt>
                <c:pt idx="4">
                  <c:v>27.282898197187166</c:v>
                </c:pt>
                <c:pt idx="5">
                  <c:v>33.955333297774104</c:v>
                </c:pt>
                <c:pt idx="6">
                  <c:v>40.854899388187036</c:v>
                </c:pt>
                <c:pt idx="7">
                  <c:v>47.955064746347887</c:v>
                </c:pt>
                <c:pt idx="8">
                  <c:v>55.235400664567905</c:v>
                </c:pt>
                <c:pt idx="9">
                  <c:v>62.679640557320937</c:v>
                </c:pt>
                <c:pt idx="10">
                  <c:v>70.274492748213021</c:v>
                </c:pt>
                <c:pt idx="11">
                  <c:v>78.008871005058324</c:v>
                </c:pt>
                <c:pt idx="12">
                  <c:v>85.873372660342625</c:v>
                </c:pt>
                <c:pt idx="13">
                  <c:v>93.85991144155966</c:v>
                </c:pt>
                <c:pt idx="14">
                  <c:v>101.96145121984939</c:v>
                </c:pt>
                <c:pt idx="15">
                  <c:v>110.17180797581224</c:v>
                </c:pt>
                <c:pt idx="16">
                  <c:v>118.48549928430371</c:v>
                </c:pt>
                <c:pt idx="17">
                  <c:v>126.89762776198258</c:v>
                </c:pt>
                <c:pt idx="18">
                  <c:v>135.40378933478001</c:v>
                </c:pt>
                <c:pt idx="19">
                  <c:v>144</c:v>
                </c:pt>
                <c:pt idx="20">
                  <c:v>152.68263660823095</c:v>
                </c:pt>
                <c:pt idx="21">
                  <c:v>161.44838843624672</c:v>
                </c:pt>
                <c:pt idx="22">
                  <c:v>170.29421717979537</c:v>
                </c:pt>
                <c:pt idx="23">
                  <c:v>179.21732359737277</c:v>
                </c:pt>
                <c:pt idx="24">
                  <c:v>188.2151194664292</c:v>
                </c:pt>
                <c:pt idx="25">
                  <c:v>197.28520382596588</c:v>
                </c:pt>
                <c:pt idx="26">
                  <c:v>206.4253427097353</c:v>
                </c:pt>
                <c:pt idx="27">
                  <c:v>215.63345174617393</c:v>
                </c:pt>
                <c:pt idx="28">
                  <c:v>224.90758113112472</c:v>
                </c:pt>
                <c:pt idx="29">
                  <c:v>234.24590257870284</c:v>
                </c:pt>
                <c:pt idx="30">
                  <c:v>243.64669793232915</c:v>
                </c:pt>
                <c:pt idx="31">
                  <c:v>253.10834917772951</c:v>
                </c:pt>
                <c:pt idx="32">
                  <c:v>262.62932964670574</c:v>
                </c:pt>
                <c:pt idx="33">
                  <c:v>272.20819623776407</c:v>
                </c:pt>
                <c:pt idx="34">
                  <c:v>281.84358250947639</c:v>
                </c:pt>
                <c:pt idx="35">
                  <c:v>291.53419252643096</c:v>
                </c:pt>
                <c:pt idx="36">
                  <c:v>301.27879535705642</c:v>
                </c:pt>
                <c:pt idx="37">
                  <c:v>311.07622013845372</c:v>
                </c:pt>
                <c:pt idx="38">
                  <c:v>320.92535163636626</c:v>
                </c:pt>
                <c:pt idx="39">
                  <c:v>330.82512623914613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4-4DF5-9355-32946089240A}"/>
            </c:ext>
          </c:extLst>
        </c:ser>
        <c:ser>
          <c:idx val="1"/>
          <c:order val="1"/>
          <c:tx>
            <c:v>40 кГц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'1500НМ3'!$B$5:$B$44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'1500НМ3'!$D$5:$D$44</c:f>
              <c:numCache>
                <c:formatCode>General</c:formatCode>
                <c:ptCount val="40"/>
                <c:pt idx="0">
                  <c:v>18.181176991716246</c:v>
                </c:pt>
                <c:pt idx="1">
                  <c:v>41.769376204588788</c:v>
                </c:pt>
                <c:pt idx="2">
                  <c:v>67.946564091620147</c:v>
                </c:pt>
                <c:pt idx="3">
                  <c:v>95.960827470926887</c:v>
                </c:pt>
                <c:pt idx="4">
                  <c:v>125.42554587873543</c:v>
                </c:pt>
                <c:pt idx="5">
                  <c:v>156.10021279948927</c:v>
                </c:pt>
                <c:pt idx="6">
                  <c:v>187.81905135402653</c:v>
                </c:pt>
                <c:pt idx="7">
                  <c:v>220.46008932001598</c:v>
                </c:pt>
                <c:pt idx="8">
                  <c:v>253.92941138849969</c:v>
                </c:pt>
                <c:pt idx="9">
                  <c:v>288.15223645101707</c:v>
                </c:pt>
                <c:pt idx="10">
                  <c:v>323.06745971747932</c:v>
                </c:pt>
                <c:pt idx="11">
                  <c:v>358.62411531492086</c:v>
                </c:pt>
                <c:pt idx="12">
                  <c:v>394.77897709129735</c:v>
                </c:pt>
                <c:pt idx="13">
                  <c:v>431.49487065494787</c:v>
                </c:pt>
                <c:pt idx="14">
                  <c:v>468.73944935791872</c:v>
                </c:pt>
                <c:pt idx="15">
                  <c:v>506.48428388880353</c:v>
                </c:pt>
                <c:pt idx="16">
                  <c:v>544.70417032089631</c:v>
                </c:pt>
                <c:pt idx="17">
                  <c:v>583.37659429466987</c:v>
                </c:pt>
                <c:pt idx="18">
                  <c:v>622.48130930294701</c:v>
                </c:pt>
                <c:pt idx="19">
                  <c:v>662</c:v>
                </c:pt>
                <c:pt idx="20">
                  <c:v>701.91600996283955</c:v>
                </c:pt>
                <c:pt idx="21">
                  <c:v>742.21411906107869</c:v>
                </c:pt>
                <c:pt idx="22">
                  <c:v>782.88035953489259</c:v>
                </c:pt>
                <c:pt idx="23">
                  <c:v>823.90186264903321</c:v>
                </c:pt>
                <c:pt idx="24">
                  <c:v>865.26672976927864</c:v>
                </c:pt>
                <c:pt idx="25">
                  <c:v>906.96392314437082</c:v>
                </c:pt>
                <c:pt idx="26">
                  <c:v>948.98317273503312</c:v>
                </c:pt>
                <c:pt idx="27">
                  <c:v>991.31489622199399</c:v>
                </c:pt>
                <c:pt idx="28">
                  <c:v>1033.9501299222538</c:v>
                </c:pt>
                <c:pt idx="29">
                  <c:v>1076.8804687993145</c:v>
                </c:pt>
                <c:pt idx="30">
                  <c:v>1120.0980141055688</c:v>
                </c:pt>
                <c:pt idx="31">
                  <c:v>1163.59532746984</c:v>
                </c:pt>
                <c:pt idx="32">
                  <c:v>1207.3653904591611</c:v>
                </c:pt>
                <c:pt idx="33">
                  <c:v>1251.4015688152765</c:v>
                </c:pt>
                <c:pt idx="34">
                  <c:v>1295.6975807032873</c:v>
                </c:pt>
                <c:pt idx="35">
                  <c:v>1340.24746842012</c:v>
                </c:pt>
                <c:pt idx="36">
                  <c:v>1385.045573099801</c:v>
                </c:pt>
                <c:pt idx="37">
                  <c:v>1430.0865120253914</c:v>
                </c:pt>
                <c:pt idx="38">
                  <c:v>1475.3651582171838</c:v>
                </c:pt>
                <c:pt idx="39">
                  <c:v>1520.8766220160744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E2-4F24-B84C-2FB45553BE32}"/>
            </c:ext>
          </c:extLst>
        </c:ser>
        <c:ser>
          <c:idx val="2"/>
          <c:order val="2"/>
          <c:tx>
            <c:v>60 кГц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'1500НМ3'!$B$5:$B$44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'1500НМ3'!$E$5:$E$44</c:f>
              <c:numCache>
                <c:formatCode>General</c:formatCode>
                <c:ptCount val="40"/>
                <c:pt idx="0">
                  <c:v>44.354381935984499</c:v>
                </c:pt>
                <c:pt idx="1">
                  <c:v>101.89961113355119</c:v>
                </c:pt>
                <c:pt idx="2">
                  <c:v>165.76087765553856</c:v>
                </c:pt>
                <c:pt idx="3">
                  <c:v>234.10383136789565</c:v>
                </c:pt>
                <c:pt idx="4">
                  <c:v>305.98528186428661</c:v>
                </c:pt>
                <c:pt idx="5">
                  <c:v>380.81849497156367</c:v>
                </c:pt>
                <c:pt idx="6">
                  <c:v>458.19904522168105</c:v>
                </c:pt>
                <c:pt idx="7">
                  <c:v>537.82937198161005</c:v>
                </c:pt>
                <c:pt idx="8">
                  <c:v>619.48036161998039</c:v>
                </c:pt>
                <c:pt idx="9">
                  <c:v>702.96957986162022</c:v>
                </c:pt>
                <c:pt idx="10">
                  <c:v>788.14795686363902</c:v>
                </c:pt>
                <c:pt idx="11">
                  <c:v>874.89115745256379</c:v>
                </c:pt>
                <c:pt idx="12">
                  <c:v>963.09372810037053</c:v>
                </c:pt>
                <c:pt idx="13">
                  <c:v>1052.6649790147142</c:v>
                </c:pt>
                <c:pt idx="14">
                  <c:v>1143.5259980559499</c:v>
                </c:pt>
                <c:pt idx="15">
                  <c:v>1235.6074297287278</c:v>
                </c:pt>
                <c:pt idx="16">
                  <c:v>1328.8477871121563</c:v>
                </c:pt>
                <c:pt idx="17">
                  <c:v>1423.1921446916797</c:v>
                </c:pt>
                <c:pt idx="18">
                  <c:v>1518.591109553262</c:v>
                </c:pt>
                <c:pt idx="19">
                  <c:v>1615</c:v>
                </c:pt>
                <c:pt idx="20">
                  <c:v>1712.3781814048125</c:v>
                </c:pt>
                <c:pt idx="21">
                  <c:v>1810.6885230870726</c:v>
                </c:pt>
                <c:pt idx="22">
                  <c:v>1909.8969496206216</c:v>
                </c:pt>
                <c:pt idx="23">
                  <c:v>2009.9720667344238</c:v>
                </c:pt>
                <c:pt idx="24">
                  <c:v>2110.8848467936327</c:v>
                </c:pt>
                <c:pt idx="25">
                  <c:v>2212.6083623537143</c:v>
                </c:pt>
                <c:pt idx="26">
                  <c:v>2315.1175588626561</c:v>
                </c:pt>
                <c:pt idx="27">
                  <c:v>2418.3890595143812</c:v>
                </c:pt>
                <c:pt idx="28">
                  <c:v>2522.4009967136558</c:v>
                </c:pt>
                <c:pt idx="29">
                  <c:v>2627.1328657264244</c:v>
                </c:pt>
                <c:pt idx="30">
                  <c:v>2732.565396949386</c:v>
                </c:pt>
                <c:pt idx="31">
                  <c:v>2838.6804439030079</c:v>
                </c:pt>
                <c:pt idx="32">
                  <c:v>2945.4608845793737</c:v>
                </c:pt>
                <c:pt idx="33">
                  <c:v>3052.8905341943678</c:v>
                </c:pt>
                <c:pt idx="34">
                  <c:v>3160.9540677278083</c:v>
                </c:pt>
                <c:pt idx="35">
                  <c:v>3269.6369509040692</c:v>
                </c:pt>
                <c:pt idx="36">
                  <c:v>3378.9253784836537</c:v>
                </c:pt>
                <c:pt idx="37">
                  <c:v>3488.8062189139077</c:v>
                </c:pt>
                <c:pt idx="38">
                  <c:v>3599.2669645328579</c:v>
                </c:pt>
                <c:pt idx="39">
                  <c:v>3710.2956866404234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E2-4F24-B84C-2FB45553BE32}"/>
            </c:ext>
          </c:extLst>
        </c:ser>
        <c:ser>
          <c:idx val="3"/>
          <c:order val="3"/>
          <c:tx>
            <c:v>80 кГц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'1500НМ3'!$B$5:$B$44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'1500НМ3'!$F$5:$F$44</c:f>
              <c:numCache>
                <c:formatCode>General</c:formatCode>
                <c:ptCount val="40"/>
                <c:pt idx="0">
                  <c:v>83.490601291264937</c:v>
                </c:pt>
                <c:pt idx="1">
                  <c:v>191.81103272197873</c:v>
                </c:pt>
                <c:pt idx="2">
                  <c:v>312.02047558689611</c:v>
                </c:pt>
                <c:pt idx="3">
                  <c:v>440.6660355160389</c:v>
                </c:pt>
                <c:pt idx="4">
                  <c:v>575.9722952739512</c:v>
                </c:pt>
                <c:pt idx="5">
                  <c:v>716.83481406411988</c:v>
                </c:pt>
                <c:pt idx="6">
                  <c:v>862.49232041728192</c:v>
                </c:pt>
                <c:pt idx="7">
                  <c:v>1012.3847002006777</c:v>
                </c:pt>
                <c:pt idx="8">
                  <c:v>1166.0806806964335</c:v>
                </c:pt>
                <c:pt idx="9">
                  <c:v>1323.2368562101087</c:v>
                </c:pt>
                <c:pt idx="10">
                  <c:v>1483.572624684497</c:v>
                </c:pt>
                <c:pt idx="11">
                  <c:v>1646.85394344012</c:v>
                </c:pt>
                <c:pt idx="12">
                  <c:v>1812.8823117183445</c:v>
                </c:pt>
                <c:pt idx="13">
                  <c:v>1981.4870193218148</c:v>
                </c:pt>
                <c:pt idx="14">
                  <c:v>2152.519525752376</c:v>
                </c:pt>
                <c:pt idx="15">
                  <c:v>2325.8492794893696</c:v>
                </c:pt>
                <c:pt idx="16">
                  <c:v>2501.360540446412</c:v>
                </c:pt>
                <c:pt idx="17">
                  <c:v>2678.9499194196324</c:v>
                </c:pt>
                <c:pt idx="18">
                  <c:v>2858.5244415120228</c:v>
                </c:pt>
                <c:pt idx="19">
                  <c:v>3040</c:v>
                </c:pt>
                <c:pt idx="20">
                  <c:v>3223.3001061737646</c:v>
                </c:pt>
                <c:pt idx="21">
                  <c:v>3408.3548669874308</c:v>
                </c:pt>
                <c:pt idx="22">
                  <c:v>3595.1001404623466</c:v>
                </c:pt>
                <c:pt idx="23">
                  <c:v>3783.476831500092</c:v>
                </c:pt>
                <c:pt idx="24">
                  <c:v>3973.4302998468384</c:v>
                </c:pt>
                <c:pt idx="25">
                  <c:v>4164.9098585481679</c:v>
                </c:pt>
                <c:pt idx="26">
                  <c:v>4357.8683460944121</c:v>
                </c:pt>
                <c:pt idx="27">
                  <c:v>4552.2617590858936</c:v>
                </c:pt>
                <c:pt idx="28">
                  <c:v>4748.0489349904101</c:v>
                </c:pt>
                <c:pt idx="29">
                  <c:v>4945.1912766615042</c:v>
                </c:pt>
                <c:pt idx="30">
                  <c:v>5143.6525119047265</c:v>
                </c:pt>
                <c:pt idx="31">
                  <c:v>5343.398482640956</c:v>
                </c:pt>
                <c:pt idx="32">
                  <c:v>5544.3969592082321</c:v>
                </c:pt>
                <c:pt idx="33">
                  <c:v>5746.6174761305747</c:v>
                </c:pt>
                <c:pt idx="34">
                  <c:v>5950.0311863111683</c:v>
                </c:pt>
                <c:pt idx="35">
                  <c:v>6154.610731113542</c:v>
                </c:pt>
                <c:pt idx="36">
                  <c:v>6360.3301242045245</c:v>
                </c:pt>
                <c:pt idx="37">
                  <c:v>6567.1646473673563</c:v>
                </c:pt>
                <c:pt idx="38">
                  <c:v>6775.0907567677323</c:v>
                </c:pt>
                <c:pt idx="39">
                  <c:v>6984.0859983819737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21-4C8B-BA8D-B93A9F9CC577}"/>
            </c:ext>
          </c:extLst>
        </c:ser>
        <c:ser>
          <c:idx val="4"/>
          <c:order val="4"/>
          <c:tx>
            <c:v>100 кГц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'1500НМ3'!$B$5:$B$44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'1500НМ3'!$G$5:$G$44</c:f>
              <c:numCache>
                <c:formatCode>General</c:formatCode>
                <c:ptCount val="40"/>
                <c:pt idx="0">
                  <c:v>136.41375546503716</c:v>
                </c:pt>
                <c:pt idx="1">
                  <c:v>313.39651300331195</c:v>
                </c:pt>
                <c:pt idx="2">
                  <c:v>509.80450731582664</c:v>
                </c:pt>
                <c:pt idx="3">
                  <c:v>719.99611789742278</c:v>
                </c:pt>
                <c:pt idx="4">
                  <c:v>941.07052323214339</c:v>
                </c:pt>
                <c:pt idx="5">
                  <c:v>1171.2231978475274</c:v>
                </c:pt>
                <c:pt idx="6">
                  <c:v>1409.2103143133681</c:v>
                </c:pt>
                <c:pt idx="7">
                  <c:v>1654.1167124660415</c:v>
                </c:pt>
                <c:pt idx="8">
                  <c:v>1905.2377437563111</c:v>
                </c:pt>
                <c:pt idx="9">
                  <c:v>2162.0123239459244</c:v>
                </c:pt>
                <c:pt idx="10">
                  <c:v>2423.9819825025979</c:v>
                </c:pt>
                <c:pt idx="11">
                  <c:v>2690.7643214036434</c:v>
                </c:pt>
                <c:pt idx="12">
                  <c:v>2962.0350139161237</c:v>
                </c:pt>
                <c:pt idx="13">
                  <c:v>3237.5151397932418</c:v>
                </c:pt>
                <c:pt idx="14">
                  <c:v>3516.962001451333</c:v>
                </c:pt>
                <c:pt idx="15">
                  <c:v>3800.1622931656907</c:v>
                </c:pt>
                <c:pt idx="16">
                  <c:v>4086.9269093412263</c:v>
                </c:pt>
                <c:pt idx="17">
                  <c:v>4377.0869242622739</c:v>
                </c:pt>
                <c:pt idx="18">
                  <c:v>4670.4904279573084</c:v>
                </c:pt>
                <c:pt idx="19">
                  <c:v>4967</c:v>
                </c:pt>
                <c:pt idx="20">
                  <c:v>5266.4906668964113</c:v>
                </c:pt>
                <c:pt idx="21">
                  <c:v>5568.848231686371</c:v>
                </c:pt>
                <c:pt idx="22">
                  <c:v>5873.9678939725254</c:v>
                </c:pt>
                <c:pt idx="23">
                  <c:v>6181.7530993621567</c:v>
                </c:pt>
                <c:pt idx="24">
                  <c:v>6492.1145721510675</c:v>
                </c:pt>
                <c:pt idx="25">
                  <c:v>6804.9694958581422</c:v>
                </c:pt>
                <c:pt idx="26">
                  <c:v>7120.2408141614951</c:v>
                </c:pt>
                <c:pt idx="27">
                  <c:v>7437.8566307169849</c:v>
                </c:pt>
                <c:pt idx="28">
                  <c:v>7757.7496908215026</c:v>
                </c:pt>
                <c:pt idx="29">
                  <c:v>8079.8569313084517</c:v>
                </c:pt>
                <c:pt idx="30">
                  <c:v>8404.1190877074932</c:v>
                </c:pt>
                <c:pt idx="31">
                  <c:v>8730.480349762378</c:v>
                </c:pt>
                <c:pt idx="32">
                  <c:v>9058.8880580221357</c:v>
                </c:pt>
                <c:pt idx="33">
                  <c:v>9389.2924355067644</c:v>
                </c:pt>
                <c:pt idx="34">
                  <c:v>9721.6463494761756</c:v>
                </c:pt>
                <c:pt idx="35">
                  <c:v>10055.905099158212</c:v>
                </c:pt>
                <c:pt idx="36">
                  <c:v>10392.026225961801</c:v>
                </c:pt>
                <c:pt idx="37">
                  <c:v>10729.969343247914</c:v>
                </c:pt>
                <c:pt idx="38">
                  <c:v>11069.695983179385</c:v>
                </c:pt>
                <c:pt idx="39">
                  <c:v>11411.169458540548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21-4C8B-BA8D-B93A9F9C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044496"/>
        <c:axId val="374044824"/>
      </c:scatterChart>
      <c:valAx>
        <c:axId val="374044496"/>
        <c:scaling>
          <c:logBase val="10"/>
          <c:orientation val="minMax"/>
          <c:max val="0.30000000000000004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+mn-lt"/>
                  </a:rPr>
                  <a:t>Bmax,</a:t>
                </a:r>
                <a:r>
                  <a:rPr lang="en-US" sz="1200" b="1" baseline="0">
                    <a:latin typeface="+mn-lt"/>
                  </a:rPr>
                  <a:t> </a:t>
                </a:r>
                <a:r>
                  <a:rPr lang="ru-RU" sz="1200" b="1" baseline="0">
                    <a:latin typeface="+mn-lt"/>
                  </a:rPr>
                  <a:t>Тл</a:t>
                </a:r>
                <a:endParaRPr lang="ru-RU" sz="1200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4862798148148148"/>
              <c:y val="0.92255030084066025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90000"/>
                </a:prst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044824"/>
        <c:crossesAt val="1"/>
        <c:crossBetween val="midCat"/>
      </c:valAx>
      <c:valAx>
        <c:axId val="374044824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</a:t>
                </a:r>
                <a:r>
                  <a:rPr lang="ru-RU" sz="1200" b="1"/>
                  <a:t>уд, килоВт/м3</a:t>
                </a:r>
              </a:p>
            </c:rich>
          </c:tx>
          <c:layout>
            <c:manualLayout>
              <c:xMode val="edge"/>
              <c:yMode val="edge"/>
              <c:x val="1.8510925925925927E-2"/>
              <c:y val="0.39006962962962966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90000"/>
                </a:prst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044496"/>
        <c:crossesAt val="1.0000000000000002E-2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058166666666667"/>
          <c:y val="8.8589814814814816E-2"/>
          <c:w val="0.16032574074074074"/>
          <c:h val="0.1971999943548273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schemeClr val="tx1">
              <a:lumMod val="95000"/>
              <a:lumOff val="5000"/>
              <a:alpha val="9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Объемные</a:t>
            </a:r>
            <a:r>
              <a:rPr lang="ru-RU" sz="1200" b="1" baseline="0"/>
              <a:t> у</a:t>
            </a:r>
            <a:r>
              <a:rPr lang="ru-RU" sz="1200" b="1"/>
              <a:t>дельные</a:t>
            </a:r>
            <a:r>
              <a:rPr lang="ru-RU" sz="1200" b="1" baseline="0"/>
              <a:t> потери феррита 2000НМ1</a:t>
            </a:r>
            <a:endParaRPr lang="ru-RU" sz="1200" b="1"/>
          </a:p>
        </c:rich>
      </c:tx>
      <c:layout>
        <c:manualLayout>
          <c:xMode val="edge"/>
          <c:yMode val="edge"/>
          <c:x val="0.26119296296296296"/>
          <c:y val="1.4111049955073835E-2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9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711811023622046"/>
          <c:y val="8.4694444444444433E-2"/>
          <c:w val="0.81667111111111113"/>
          <c:h val="0.8079061111111111"/>
        </c:manualLayout>
      </c:layout>
      <c:scatterChart>
        <c:scatterStyle val="lineMarker"/>
        <c:varyColors val="0"/>
        <c:ser>
          <c:idx val="0"/>
          <c:order val="0"/>
          <c:tx>
            <c:v>20 кГц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'2000НМ1'!$B$5:$B$44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'2000НМ1'!$C$5:$C$44</c:f>
              <c:numCache>
                <c:formatCode>General</c:formatCode>
                <c:ptCount val="40"/>
                <c:pt idx="0">
                  <c:v>3.4330016978316173</c:v>
                </c:pt>
                <c:pt idx="1">
                  <c:v>7.8869668060024143</c:v>
                </c:pt>
                <c:pt idx="2">
                  <c:v>12.829789292224346</c:v>
                </c:pt>
                <c:pt idx="3">
                  <c:v>18.119491591942388</c:v>
                </c:pt>
                <c:pt idx="4">
                  <c:v>23.683071351724969</c:v>
                </c:pt>
                <c:pt idx="5">
                  <c:v>29.47511570987335</c:v>
                </c:pt>
                <c:pt idx="6">
                  <c:v>35.464322385579024</c:v>
                </c:pt>
                <c:pt idx="7">
                  <c:v>41.62766037009365</c:v>
                </c:pt>
                <c:pt idx="8">
                  <c:v>47.947396410215198</c:v>
                </c:pt>
                <c:pt idx="9">
                  <c:v>54.409410206007756</c:v>
                </c:pt>
                <c:pt idx="10">
                  <c:v>61.002163843934916</c:v>
                </c:pt>
                <c:pt idx="11">
                  <c:v>67.716033858557566</c:v>
                </c:pt>
                <c:pt idx="12">
                  <c:v>74.542858212102971</c:v>
                </c:pt>
                <c:pt idx="13">
                  <c:v>81.475617570798306</c:v>
                </c:pt>
                <c:pt idx="14">
                  <c:v>88.50820418389705</c:v>
                </c:pt>
                <c:pt idx="15">
                  <c:v>95.635249979003689</c:v>
                </c:pt>
                <c:pt idx="16">
                  <c:v>102.85199590651365</c:v>
                </c:pt>
                <c:pt idx="17">
                  <c:v>110.15419076560988</c:v>
                </c:pt>
                <c:pt idx="18">
                  <c:v>117.53801157532988</c:v>
                </c:pt>
                <c:pt idx="19">
                  <c:v>125</c:v>
                </c:pt>
                <c:pt idx="20">
                  <c:v>132.53701094464492</c:v>
                </c:pt>
                <c:pt idx="21">
                  <c:v>140.14617051757529</c:v>
                </c:pt>
                <c:pt idx="22">
                  <c:v>147.82484130190571</c:v>
                </c:pt>
                <c:pt idx="23">
                  <c:v>155.57059340049719</c:v>
                </c:pt>
                <c:pt idx="24">
                  <c:v>163.38118009238644</c:v>
                </c:pt>
                <c:pt idx="25">
                  <c:v>171.25451721003981</c:v>
                </c:pt>
                <c:pt idx="26">
                  <c:v>179.18866554664524</c:v>
                </c:pt>
                <c:pt idx="27">
                  <c:v>187.18181575188709</c:v>
                </c:pt>
                <c:pt idx="28">
                  <c:v>195.23227528743465</c:v>
                </c:pt>
                <c:pt idx="29">
                  <c:v>203.33845709956844</c:v>
                </c:pt>
                <c:pt idx="30">
                  <c:v>211.49886973292462</c:v>
                </c:pt>
                <c:pt idx="31">
                  <c:v>219.71210866122354</c:v>
                </c:pt>
                <c:pt idx="32">
                  <c:v>227.97684865165431</c:v>
                </c:pt>
                <c:pt idx="33">
                  <c:v>236.29183701194796</c:v>
                </c:pt>
                <c:pt idx="34">
                  <c:v>244.6558875950316</c:v>
                </c:pt>
                <c:pt idx="35">
                  <c:v>253.06787545697128</c:v>
                </c:pt>
                <c:pt idx="36">
                  <c:v>261.52673208077817</c:v>
                </c:pt>
                <c:pt idx="37">
                  <c:v>270.0314410924077</c:v>
                </c:pt>
                <c:pt idx="38">
                  <c:v>278.58103440656794</c:v>
                </c:pt>
                <c:pt idx="39">
                  <c:v>287.17458874925876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6-479C-A888-BDB058EE4A5F}"/>
            </c:ext>
          </c:extLst>
        </c:ser>
        <c:ser>
          <c:idx val="1"/>
          <c:order val="1"/>
          <c:tx>
            <c:v>40 кГц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'2000НМ1'!$B$5:$B$44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'2000НМ1'!$D$5:$D$44</c:f>
              <c:numCache>
                <c:formatCode>General</c:formatCode>
                <c:ptCount val="40"/>
                <c:pt idx="0">
                  <c:v>23.893691816908056</c:v>
                </c:pt>
                <c:pt idx="1">
                  <c:v>54.893288969776805</c:v>
                </c:pt>
                <c:pt idx="2">
                  <c:v>89.295333473881456</c:v>
                </c:pt>
                <c:pt idx="3">
                  <c:v>126.11166147991902</c:v>
                </c:pt>
                <c:pt idx="4">
                  <c:v>164.83417660800578</c:v>
                </c:pt>
                <c:pt idx="5">
                  <c:v>205.14680534071852</c:v>
                </c:pt>
                <c:pt idx="6">
                  <c:v>246.83168380363003</c:v>
                </c:pt>
                <c:pt idx="7">
                  <c:v>289.72851617585184</c:v>
                </c:pt>
                <c:pt idx="8">
                  <c:v>333.7138790150978</c:v>
                </c:pt>
                <c:pt idx="9">
                  <c:v>378.68949503381401</c:v>
                </c:pt>
                <c:pt idx="10">
                  <c:v>424.57506035378702</c:v>
                </c:pt>
                <c:pt idx="11">
                  <c:v>471.30359565556068</c:v>
                </c:pt>
                <c:pt idx="12">
                  <c:v>518.81829315623668</c:v>
                </c:pt>
                <c:pt idx="13">
                  <c:v>567.07029829275621</c:v>
                </c:pt>
                <c:pt idx="14">
                  <c:v>616.01710111992338</c:v>
                </c:pt>
                <c:pt idx="15">
                  <c:v>665.62133985386572</c:v>
                </c:pt>
                <c:pt idx="16">
                  <c:v>715.84989150933495</c:v>
                </c:pt>
                <c:pt idx="17">
                  <c:v>766.67316772864478</c:v>
                </c:pt>
                <c:pt idx="18">
                  <c:v>818.0645605642959</c:v>
                </c:pt>
                <c:pt idx="19">
                  <c:v>870</c:v>
                </c:pt>
                <c:pt idx="20">
                  <c:v>922.45759617472868</c:v>
                </c:pt>
                <c:pt idx="21">
                  <c:v>975.41734680232389</c:v>
                </c:pt>
                <c:pt idx="22">
                  <c:v>1028.8608954612637</c:v>
                </c:pt>
                <c:pt idx="23">
                  <c:v>1082.7713300674604</c:v>
                </c:pt>
                <c:pt idx="24">
                  <c:v>1137.1330134430098</c:v>
                </c:pt>
                <c:pt idx="25">
                  <c:v>1191.9314397818771</c:v>
                </c:pt>
                <c:pt idx="26">
                  <c:v>1247.1531122046508</c:v>
                </c:pt>
                <c:pt idx="27">
                  <c:v>1302.7854376331341</c:v>
                </c:pt>
                <c:pt idx="28">
                  <c:v>1358.816636000545</c:v>
                </c:pt>
                <c:pt idx="29">
                  <c:v>1415.2356614129963</c:v>
                </c:pt>
                <c:pt idx="30">
                  <c:v>1472.0321333411553</c:v>
                </c:pt>
                <c:pt idx="31">
                  <c:v>1529.1962762821158</c:v>
                </c:pt>
                <c:pt idx="32">
                  <c:v>1586.7188666155139</c:v>
                </c:pt>
                <c:pt idx="33">
                  <c:v>1644.591185603158</c:v>
                </c:pt>
                <c:pt idx="34">
                  <c:v>1702.8049776614198</c:v>
                </c:pt>
                <c:pt idx="35">
                  <c:v>1761.3524131805202</c:v>
                </c:pt>
                <c:pt idx="36">
                  <c:v>1820.2260552822158</c:v>
                </c:pt>
                <c:pt idx="37">
                  <c:v>1879.4188300031578</c:v>
                </c:pt>
                <c:pt idx="38">
                  <c:v>1938.923999469713</c:v>
                </c:pt>
                <c:pt idx="39">
                  <c:v>1998.7351376948411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06-479C-A888-BDB058EE4A5F}"/>
            </c:ext>
          </c:extLst>
        </c:ser>
        <c:ser>
          <c:idx val="2"/>
          <c:order val="2"/>
          <c:tx>
            <c:v>60 кГц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'2000НМ1'!$B$5:$B$44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'2000НМ1'!$E$5:$E$44</c:f>
              <c:numCache>
                <c:formatCode>General</c:formatCode>
                <c:ptCount val="40"/>
                <c:pt idx="0">
                  <c:v>74.290156741076203</c:v>
                </c:pt>
                <c:pt idx="1">
                  <c:v>170.67396168189225</c:v>
                </c:pt>
                <c:pt idx="2">
                  <c:v>277.63664028373483</c:v>
                </c:pt>
                <c:pt idx="3">
                  <c:v>392.10579804963328</c:v>
                </c:pt>
                <c:pt idx="4">
                  <c:v>512.50166405132836</c:v>
                </c:pt>
                <c:pt idx="5">
                  <c:v>637.84150396165933</c:v>
                </c:pt>
                <c:pt idx="6">
                  <c:v>767.44793642393017</c:v>
                </c:pt>
                <c:pt idx="7">
                  <c:v>900.82257040882666</c:v>
                </c:pt>
                <c:pt idx="8">
                  <c:v>1037.581658317057</c:v>
                </c:pt>
                <c:pt idx="9">
                  <c:v>1177.4196368580078</c:v>
                </c:pt>
                <c:pt idx="10">
                  <c:v>1320.0868255827515</c:v>
                </c:pt>
                <c:pt idx="11">
                  <c:v>1465.3749726991857</c:v>
                </c:pt>
                <c:pt idx="12">
                  <c:v>1613.1074517099084</c:v>
                </c:pt>
                <c:pt idx="13">
                  <c:v>1763.1323642320754</c:v>
                </c:pt>
                <c:pt idx="14">
                  <c:v>1915.3175385395321</c:v>
                </c:pt>
                <c:pt idx="15">
                  <c:v>2069.5468095456399</c:v>
                </c:pt>
                <c:pt idx="16">
                  <c:v>2225.7171914169553</c:v>
                </c:pt>
                <c:pt idx="17">
                  <c:v>2383.7366881677976</c:v>
                </c:pt>
                <c:pt idx="18">
                  <c:v>2543.5225704901386</c:v>
                </c:pt>
                <c:pt idx="19">
                  <c:v>2705</c:v>
                </c:pt>
                <c:pt idx="20">
                  <c:v>2868.1009168421165</c:v>
                </c:pt>
                <c:pt idx="21">
                  <c:v>3032.7631300003291</c:v>
                </c:pt>
                <c:pt idx="22">
                  <c:v>3198.9295657732396</c:v>
                </c:pt>
                <c:pt idx="23">
                  <c:v>3366.5476411867594</c:v>
                </c:pt>
                <c:pt idx="24">
                  <c:v>3535.5687371992426</c:v>
                </c:pt>
                <c:pt idx="25">
                  <c:v>3705.9477524252616</c:v>
                </c:pt>
                <c:pt idx="26">
                  <c:v>3877.6427224294025</c:v>
                </c:pt>
                <c:pt idx="27">
                  <c:v>4050.6144928708363</c:v>
                </c:pt>
                <c:pt idx="28">
                  <c:v>4224.8264372200856</c:v>
                </c:pt>
                <c:pt idx="29">
                  <c:v>4400.244211634661</c:v>
                </c:pt>
                <c:pt idx="30">
                  <c:v>4576.8355410204886</c:v>
                </c:pt>
                <c:pt idx="31">
                  <c:v>4754.570031428877</c:v>
                </c:pt>
                <c:pt idx="32">
                  <c:v>4933.4190048217988</c:v>
                </c:pt>
                <c:pt idx="33">
                  <c:v>5113.3553529385545</c:v>
                </c:pt>
                <c:pt idx="34">
                  <c:v>5294.3534075564839</c:v>
                </c:pt>
                <c:pt idx="35">
                  <c:v>5476.3888248888588</c:v>
                </c:pt>
                <c:pt idx="36">
                  <c:v>5659.438482228039</c:v>
                </c:pt>
                <c:pt idx="37">
                  <c:v>5843.4803852397035</c:v>
                </c:pt>
                <c:pt idx="38">
                  <c:v>6028.4935845581304</c:v>
                </c:pt>
                <c:pt idx="39">
                  <c:v>6214.4581005339596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06-479C-A888-BDB058EE4A5F}"/>
            </c:ext>
          </c:extLst>
        </c:ser>
        <c:ser>
          <c:idx val="3"/>
          <c:order val="3"/>
          <c:tx>
            <c:v>80 кГц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'2000НМ1'!$B$5:$B$44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'2000НМ1'!$F$5:$F$44</c:f>
              <c:numCache>
                <c:formatCode>General</c:formatCode>
                <c:ptCount val="40"/>
                <c:pt idx="0">
                  <c:v>166.23967421579823</c:v>
                </c:pt>
                <c:pt idx="1">
                  <c:v>381.91848061386094</c:v>
                </c:pt>
                <c:pt idx="2">
                  <c:v>621.26971668667181</c:v>
                </c:pt>
                <c:pt idx="3">
                  <c:v>877.41826084821821</c:v>
                </c:pt>
                <c:pt idx="4">
                  <c:v>1146.8290471359298</c:v>
                </c:pt>
                <c:pt idx="5">
                  <c:v>1427.3030031349072</c:v>
                </c:pt>
                <c:pt idx="6">
                  <c:v>1717.3243471992787</c:v>
                </c:pt>
                <c:pt idx="7">
                  <c:v>2015.777825761415</c:v>
                </c:pt>
                <c:pt idx="8">
                  <c:v>2321.8047237682608</c:v>
                </c:pt>
                <c:pt idx="9">
                  <c:v>2634.7212798157198</c:v>
                </c:pt>
                <c:pt idx="10">
                  <c:v>2953.9687819787041</c:v>
                </c:pt>
                <c:pt idx="11">
                  <c:v>3279.0812235667918</c:v>
                </c:pt>
                <c:pt idx="12">
                  <c:v>3609.6633660628745</c:v>
                </c:pt>
                <c:pt idx="13">
                  <c:v>3945.3753052483376</c:v>
                </c:pt>
                <c:pt idx="14">
                  <c:v>4285.92127940103</c:v>
                </c:pt>
                <c:pt idx="15">
                  <c:v>4631.0413449832749</c:v>
                </c:pt>
                <c:pt idx="16">
                  <c:v>4980.5050497770171</c:v>
                </c:pt>
                <c:pt idx="17">
                  <c:v>5334.1065336338925</c:v>
                </c:pt>
                <c:pt idx="18">
                  <c:v>5691.6606725237743</c:v>
                </c:pt>
                <c:pt idx="19">
                  <c:v>6053</c:v>
                </c:pt>
                <c:pt idx="20">
                  <c:v>6417.9722179834862</c:v>
                </c:pt>
                <c:pt idx="21">
                  <c:v>6786.4381611430654</c:v>
                </c:pt>
                <c:pt idx="22">
                  <c:v>7158.2701152034824</c:v>
                </c:pt>
                <c:pt idx="23">
                  <c:v>7533.3504148256761</c:v>
                </c:pt>
                <c:pt idx="24">
                  <c:v>7911.5702647937214</c:v>
                </c:pt>
                <c:pt idx="25">
                  <c:v>8292.8287413789676</c:v>
                </c:pt>
                <c:pt idx="26">
                  <c:v>8677.0319404307484</c:v>
                </c:pt>
                <c:pt idx="27">
                  <c:v>9064.0922459693793</c:v>
                </c:pt>
                <c:pt idx="28">
                  <c:v>9453.9276985187353</c:v>
                </c:pt>
                <c:pt idx="29">
                  <c:v>9846.4614465895029</c:v>
                </c:pt>
                <c:pt idx="30">
                  <c:v>10241.621267947141</c:v>
                </c:pt>
                <c:pt idx="31">
                  <c:v>10639.339149811089</c:v>
                </c:pt>
                <c:pt idx="32">
                  <c:v>11039.550919107707</c:v>
                </c:pt>
                <c:pt idx="33">
                  <c:v>11442.195915466569</c:v>
                </c:pt>
                <c:pt idx="34">
                  <c:v>11847.21670090181</c:v>
                </c:pt>
                <c:pt idx="35">
                  <c:v>12254.558801128378</c:v>
                </c:pt>
                <c:pt idx="36">
                  <c:v>12664.170474279601</c:v>
                </c:pt>
                <c:pt idx="37">
                  <c:v>13076.002503458752</c:v>
                </c:pt>
                <c:pt idx="38">
                  <c:v>13490.008010103646</c:v>
                </c:pt>
                <c:pt idx="39">
                  <c:v>13906.142285594107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06-479C-A888-BDB058EE4A5F}"/>
            </c:ext>
          </c:extLst>
        </c:ser>
        <c:ser>
          <c:idx val="4"/>
          <c:order val="4"/>
          <c:tx>
            <c:v>100 кГц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'2000НМ1'!$B$5:$B$44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'2000НМ1'!$G$5:$G$44</c:f>
              <c:numCache>
                <c:formatCode>General</c:formatCode>
                <c:ptCount val="40"/>
                <c:pt idx="0">
                  <c:v>310.53560157905679</c:v>
                </c:pt>
                <c:pt idx="1">
                  <c:v>713.42346940375444</c:v>
                </c:pt>
                <c:pt idx="2">
                  <c:v>1160.5314202174454</c:v>
                </c:pt>
                <c:pt idx="3">
                  <c:v>1639.0167314407408</c:v>
                </c:pt>
                <c:pt idx="4">
                  <c:v>2142.2759021916336</c:v>
                </c:pt>
                <c:pt idx="5">
                  <c:v>2666.2010666523038</c:v>
                </c:pt>
                <c:pt idx="6">
                  <c:v>3207.9607457099364</c:v>
                </c:pt>
                <c:pt idx="7">
                  <c:v>3765.4716464371913</c:v>
                </c:pt>
                <c:pt idx="8">
                  <c:v>4337.129689682426</c:v>
                </c:pt>
                <c:pt idx="9">
                  <c:v>4921.6576095946375</c:v>
                </c:pt>
                <c:pt idx="10">
                  <c:v>5518.0117326669761</c:v>
                </c:pt>
                <c:pt idx="11">
                  <c:v>6125.3215587096829</c:v>
                </c:pt>
                <c:pt idx="12">
                  <c:v>6742.8487824339873</c:v>
                </c:pt>
                <c:pt idx="13">
                  <c:v>7369.958462984132</c:v>
                </c:pt>
                <c:pt idx="14">
                  <c:v>8006.098117658591</c:v>
                </c:pt>
                <c:pt idx="15">
                  <c:v>8650.7821721007585</c:v>
                </c:pt>
                <c:pt idx="16">
                  <c:v>9303.580141719598</c:v>
                </c:pt>
                <c:pt idx="17">
                  <c:v>9964.1074798940081</c:v>
                </c:pt>
                <c:pt idx="18">
                  <c:v>10632.01837505804</c:v>
                </c:pt>
                <c:pt idx="19">
                  <c:v>11307</c:v>
                </c:pt>
                <c:pt idx="20">
                  <c:v>11988.767862008801</c:v>
                </c:pt>
                <c:pt idx="21">
                  <c:v>12677.06200033779</c:v>
                </c:pt>
                <c:pt idx="22">
                  <c:v>13371.643844805183</c:v>
                </c:pt>
                <c:pt idx="23">
                  <c:v>14072.293596635374</c:v>
                </c:pt>
                <c:pt idx="24">
                  <c:v>14778.808026436909</c:v>
                </c:pt>
                <c:pt idx="25">
                  <c:v>15490.998608751361</c:v>
                </c:pt>
                <c:pt idx="26">
                  <c:v>16208.68993068734</c:v>
                </c:pt>
                <c:pt idx="27">
                  <c:v>16931.718325652699</c:v>
                </c:pt>
                <c:pt idx="28">
                  <c:v>17659.930693400187</c:v>
                </c:pt>
                <c:pt idx="29">
                  <c:v>18393.183475398564</c:v>
                </c:pt>
                <c:pt idx="30">
                  <c:v>19131.34176056143</c:v>
                </c:pt>
                <c:pt idx="31">
                  <c:v>19874.278501059638</c:v>
                </c:pt>
                <c:pt idx="32">
                  <c:v>20621.873821634043</c:v>
                </c:pt>
                <c:pt idx="33">
                  <c:v>21374.014408752766</c:v>
                </c:pt>
                <c:pt idx="34">
                  <c:v>22130.59296829618</c:v>
                </c:pt>
                <c:pt idx="35">
                  <c:v>22891.507742335794</c:v>
                </c:pt>
                <c:pt idx="36">
                  <c:v>23656.662077098867</c:v>
                </c:pt>
                <c:pt idx="37">
                  <c:v>24425.964035454836</c:v>
                </c:pt>
                <c:pt idx="38">
                  <c:v>25199.326048280509</c:v>
                </c:pt>
                <c:pt idx="39">
                  <c:v>25976.664599902953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06-479C-A888-BDB058EE4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044496"/>
        <c:axId val="374044824"/>
      </c:scatterChart>
      <c:valAx>
        <c:axId val="374044496"/>
        <c:scaling>
          <c:logBase val="10"/>
          <c:orientation val="minMax"/>
          <c:max val="0.30000000000000004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+mn-lt"/>
                  </a:rPr>
                  <a:t>Bmax,</a:t>
                </a:r>
                <a:r>
                  <a:rPr lang="en-US" sz="1200" b="1" baseline="0">
                    <a:latin typeface="+mn-lt"/>
                  </a:rPr>
                  <a:t> </a:t>
                </a:r>
                <a:r>
                  <a:rPr lang="ru-RU" sz="1200" b="1" baseline="0">
                    <a:latin typeface="+mn-lt"/>
                  </a:rPr>
                  <a:t>Тл</a:t>
                </a:r>
                <a:endParaRPr lang="ru-RU" sz="1200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4862798148148148"/>
              <c:y val="0.92255030084066025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90000"/>
                </a:prst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044824"/>
        <c:crossesAt val="1"/>
        <c:crossBetween val="midCat"/>
      </c:valAx>
      <c:valAx>
        <c:axId val="374044824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</a:t>
                </a:r>
                <a:r>
                  <a:rPr lang="ru-RU" sz="1200" b="1"/>
                  <a:t>уд, килоВт/м3</a:t>
                </a:r>
              </a:p>
            </c:rich>
          </c:tx>
          <c:layout>
            <c:manualLayout>
              <c:xMode val="edge"/>
              <c:yMode val="edge"/>
              <c:x val="1.8510925925925927E-2"/>
              <c:y val="0.39006962962962966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90000"/>
                </a:prst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044496"/>
        <c:crossesAt val="1.0000000000000002E-2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058166666666667"/>
          <c:y val="8.8589814814814816E-2"/>
          <c:w val="0.16032574074074074"/>
          <c:h val="0.1971999943548273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9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Объемные</a:t>
            </a:r>
            <a:r>
              <a:rPr lang="ru-RU" sz="1200" b="1" baseline="0"/>
              <a:t> у</a:t>
            </a:r>
            <a:r>
              <a:rPr lang="ru-RU" sz="1200" b="1"/>
              <a:t>дельные</a:t>
            </a:r>
            <a:r>
              <a:rPr lang="ru-RU" sz="1200" b="1" baseline="0"/>
              <a:t> потери феррита 2000НМ3</a:t>
            </a:r>
            <a:endParaRPr lang="ru-RU" sz="1200" b="1"/>
          </a:p>
        </c:rich>
      </c:tx>
      <c:layout>
        <c:manualLayout>
          <c:xMode val="edge"/>
          <c:yMode val="edge"/>
          <c:x val="0.26119296296296296"/>
          <c:y val="1.4111049955073835E-2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9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711811023622046"/>
          <c:y val="8.4694444444444433E-2"/>
          <c:w val="0.81667111111111113"/>
          <c:h val="0.8079061111111111"/>
        </c:manualLayout>
      </c:layout>
      <c:scatterChart>
        <c:scatterStyle val="lineMarker"/>
        <c:varyColors val="0"/>
        <c:ser>
          <c:idx val="0"/>
          <c:order val="0"/>
          <c:tx>
            <c:v>20 кГц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'2000НМ3'!$A$5:$A$44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'2000НМ3'!$B$5:$B$44</c:f>
              <c:numCache>
                <c:formatCode>General</c:formatCode>
                <c:ptCount val="40"/>
                <c:pt idx="0">
                  <c:v>2.2389979234529731</c:v>
                </c:pt>
                <c:pt idx="1">
                  <c:v>5.5130595698999931</c:v>
                </c:pt>
                <c:pt idx="2">
                  <c:v>9.3392353953864706</c:v>
                </c:pt>
                <c:pt idx="3">
                  <c:v>13.574744979840208</c:v>
                </c:pt>
                <c:pt idx="4">
                  <c:v>18.143233773127296</c:v>
                </c:pt>
                <c:pt idx="5">
                  <c:v>22.995894963886311</c:v>
                </c:pt>
                <c:pt idx="6">
                  <c:v>28.098371022902935</c:v>
                </c:pt>
                <c:pt idx="7">
                  <c:v>33.42494288902445</c:v>
                </c:pt>
                <c:pt idx="8">
                  <c:v>38.955515258329115</c:v>
                </c:pt>
                <c:pt idx="9">
                  <c:v>44.673881799592948</c:v>
                </c:pt>
                <c:pt idx="10">
                  <c:v>50.566649834226219</c:v>
                </c:pt>
                <c:pt idx="11">
                  <c:v>56.622535229310266</c:v>
                </c:pt>
                <c:pt idx="12">
                  <c:v>62.831879176478054</c:v>
                </c:pt>
                <c:pt idx="13">
                  <c:v>69.186305017879278</c:v>
                </c:pt>
                <c:pt idx="14">
                  <c:v>75.678467257998122</c:v>
                </c:pt>
                <c:pt idx="15">
                  <c:v>82.301863408390673</c:v>
                </c:pt>
                <c:pt idx="16">
                  <c:v>89.050689936215988</c:v>
                </c:pt>
                <c:pt idx="17">
                  <c:v>95.919729958529061</c:v>
                </c:pt>
                <c:pt idx="18">
                  <c:v>102.90426428993659</c:v>
                </c:pt>
                <c:pt idx="19">
                  <c:v>110</c:v>
                </c:pt>
                <c:pt idx="20">
                  <c:v>117.20301232128777</c:v>
                </c:pt>
                <c:pt idx="21">
                  <c:v>124.50969688995248</c:v>
                </c:pt>
                <c:pt idx="22">
                  <c:v>131.91673009051493</c:v>
                </c:pt>
                <c:pt idx="23">
                  <c:v>139.42103583398207</c:v>
                </c:pt>
                <c:pt idx="24">
                  <c:v>147.01975749878835</c:v>
                </c:pt>
                <c:pt idx="25">
                  <c:v>154.71023405616748</c:v>
                </c:pt>
                <c:pt idx="26">
                  <c:v>162.48997961777093</c:v>
                </c:pt>
                <c:pt idx="27">
                  <c:v>170.35666580547883</c:v>
                </c:pt>
                <c:pt idx="28">
                  <c:v>178.30810646638938</c:v>
                </c:pt>
                <c:pt idx="29">
                  <c:v>186.34224435038109</c:v>
                </c:pt>
                <c:pt idx="30">
                  <c:v>194.45713944081879</c:v>
                </c:pt>
                <c:pt idx="31">
                  <c:v>202.65095868623311</c:v>
                </c:pt>
                <c:pt idx="32">
                  <c:v>210.92196692599472</c:v>
                </c:pt>
                <c:pt idx="33">
                  <c:v>219.26851883896535</c:v>
                </c:pt>
                <c:pt idx="34">
                  <c:v>227.68905177294198</c:v>
                </c:pt>
                <c:pt idx="35">
                  <c:v>236.18207933599211</c:v>
                </c:pt>
                <c:pt idx="36">
                  <c:v>244.74618564970271</c:v>
                </c:pt>
                <c:pt idx="37">
                  <c:v>253.3800201798484</c:v>
                </c:pt>
                <c:pt idx="38">
                  <c:v>262.08229307271836</c:v>
                </c:pt>
                <c:pt idx="39">
                  <c:v>270.85177093588158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34-4F8A-8005-C6593001712E}"/>
            </c:ext>
          </c:extLst>
        </c:ser>
        <c:ser>
          <c:idx val="1"/>
          <c:order val="1"/>
          <c:tx>
            <c:v>40 кГц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'2000НМ3'!$A$5:$A$44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'2000НМ3'!$C$5:$C$44</c:f>
              <c:numCache>
                <c:formatCode>General</c:formatCode>
                <c:ptCount val="40"/>
                <c:pt idx="0">
                  <c:v>14.594195555598015</c:v>
                </c:pt>
                <c:pt idx="1">
                  <c:v>35.935124651075405</c:v>
                </c:pt>
                <c:pt idx="2">
                  <c:v>60.874834349928179</c:v>
                </c:pt>
                <c:pt idx="3">
                  <c:v>88.482655914049346</c:v>
                </c:pt>
                <c:pt idx="4">
                  <c:v>118.26089650302065</c:v>
                </c:pt>
                <c:pt idx="5">
                  <c:v>149.8914244464226</c:v>
                </c:pt>
                <c:pt idx="6">
                  <c:v>183.15029112201279</c:v>
                </c:pt>
                <c:pt idx="7">
                  <c:v>217.86985501300484</c:v>
                </c:pt>
                <c:pt idx="8">
                  <c:v>253.91913127474521</c:v>
                </c:pt>
                <c:pt idx="9">
                  <c:v>291.19248409371039</c:v>
                </c:pt>
                <c:pt idx="10">
                  <c:v>329.60261755581996</c:v>
                </c:pt>
                <c:pt idx="11">
                  <c:v>369.07597963104962</c:v>
                </c:pt>
                <c:pt idx="12">
                  <c:v>409.54961245031603</c:v>
                </c:pt>
                <c:pt idx="13">
                  <c:v>450.96891543472219</c:v>
                </c:pt>
                <c:pt idx="14">
                  <c:v>493.28600930895141</c:v>
                </c:pt>
                <c:pt idx="15">
                  <c:v>536.45850967105559</c:v>
                </c:pt>
                <c:pt idx="16">
                  <c:v>580.44858803878958</c:v>
                </c:pt>
                <c:pt idx="17">
                  <c:v>625.22223982059393</c:v>
                </c:pt>
                <c:pt idx="18">
                  <c:v>670.74870450804121</c:v>
                </c:pt>
                <c:pt idx="19">
                  <c:v>717</c:v>
                </c:pt>
                <c:pt idx="20">
                  <c:v>763.95054394875763</c:v>
                </c:pt>
                <c:pt idx="21">
                  <c:v>811.57684245541759</c:v>
                </c:pt>
                <c:pt idx="22">
                  <c:v>859.85723158999269</c:v>
                </c:pt>
                <c:pt idx="23">
                  <c:v>908.77166084513772</c:v>
                </c:pt>
                <c:pt idx="24">
                  <c:v>958.30151024210227</c:v>
                </c:pt>
                <c:pt idx="25">
                  <c:v>1008.4294347115645</c:v>
                </c:pt>
                <c:pt idx="26">
                  <c:v>1059.1392307812887</c:v>
                </c:pt>
                <c:pt idx="27">
                  <c:v>1110.4157216593483</c:v>
                </c:pt>
                <c:pt idx="28">
                  <c:v>1162.2446576036471</c:v>
                </c:pt>
                <c:pt idx="29">
                  <c:v>1214.6126290838479</c:v>
                </c:pt>
                <c:pt idx="30">
                  <c:v>1267.5069907187915</c:v>
                </c:pt>
                <c:pt idx="31">
                  <c:v>1320.9157943457194</c:v>
                </c:pt>
                <c:pt idx="32">
                  <c:v>1374.8277298721657</c:v>
                </c:pt>
                <c:pt idx="33">
                  <c:v>1429.2320727958013</c:v>
                </c:pt>
                <c:pt idx="34">
                  <c:v>1484.1186374654492</c:v>
                </c:pt>
                <c:pt idx="35">
                  <c:v>1539.4777353082395</c:v>
                </c:pt>
                <c:pt idx="36">
                  <c:v>1595.3001373712441</c:v>
                </c:pt>
                <c:pt idx="37">
                  <c:v>1651.57704062683</c:v>
                </c:pt>
                <c:pt idx="38">
                  <c:v>1708.3000375739916</c:v>
                </c:pt>
                <c:pt idx="39">
                  <c:v>1765.46108873661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34-4F8A-8005-C6593001712E}"/>
            </c:ext>
          </c:extLst>
        </c:ser>
        <c:ser>
          <c:idx val="2"/>
          <c:order val="2"/>
          <c:tx>
            <c:v>60 кГц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'2000НМ3'!$A$5:$A$44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'2000НМ3'!$D$5:$D$44</c:f>
              <c:numCache>
                <c:formatCode>General</c:formatCode>
                <c:ptCount val="40"/>
                <c:pt idx="0">
                  <c:v>43.640104980756128</c:v>
                </c:pt>
                <c:pt idx="1">
                  <c:v>107.45454288968713</c:v>
                </c:pt>
                <c:pt idx="2">
                  <c:v>182.03018807007814</c:v>
                </c:pt>
                <c:pt idx="3">
                  <c:v>264.58412033434001</c:v>
                </c:pt>
                <c:pt idx="4">
                  <c:v>353.62812008713564</c:v>
                </c:pt>
                <c:pt idx="5">
                  <c:v>448.21089820520228</c:v>
                </c:pt>
                <c:pt idx="6">
                  <c:v>547.66279521003537</c:v>
                </c:pt>
                <c:pt idx="7">
                  <c:v>651.48252321880386</c:v>
                </c:pt>
                <c:pt idx="8">
                  <c:v>759.27840648961467</c:v>
                </c:pt>
                <c:pt idx="9">
                  <c:v>870.73456889388444</c:v>
                </c:pt>
                <c:pt idx="10">
                  <c:v>985.5899749507364</c:v>
                </c:pt>
                <c:pt idx="11">
                  <c:v>1103.6246866512838</c:v>
                </c:pt>
                <c:pt idx="12">
                  <c:v>1224.6504450397176</c:v>
                </c:pt>
                <c:pt idx="13">
                  <c:v>1348.5039814393924</c:v>
                </c:pt>
                <c:pt idx="14">
                  <c:v>1475.0421254649816</c:v>
                </c:pt>
                <c:pt idx="15">
                  <c:v>1604.1381377053599</c:v>
                </c:pt>
                <c:pt idx="16">
                  <c:v>1735.6789020295187</c:v>
                </c:pt>
                <c:pt idx="17">
                  <c:v>1869.562736646239</c:v>
                </c:pt>
                <c:pt idx="18">
                  <c:v>2005.6976603420367</c:v>
                </c:pt>
                <c:pt idx="19">
                  <c:v>2144</c:v>
                </c:pt>
                <c:pt idx="20">
                  <c:v>2284.3932583349178</c:v>
                </c:pt>
                <c:pt idx="21">
                  <c:v>2426.80718301871</c:v>
                </c:pt>
                <c:pt idx="22">
                  <c:v>2571.176993764218</c:v>
                </c:pt>
                <c:pt idx="23">
                  <c:v>2717.4427348005233</c:v>
                </c:pt>
                <c:pt idx="24">
                  <c:v>2865.5487279763843</c:v>
                </c:pt>
                <c:pt idx="25">
                  <c:v>3015.4431074220283</c:v>
                </c:pt>
                <c:pt idx="26">
                  <c:v>3167.0774209136439</c:v>
                </c:pt>
                <c:pt idx="27">
                  <c:v>3320.4062862449691</c:v>
                </c:pt>
                <c:pt idx="28">
                  <c:v>3475.3870933085345</c:v>
                </c:pt>
                <c:pt idx="29">
                  <c:v>3631.9797444292462</c:v>
                </c:pt>
                <c:pt idx="30">
                  <c:v>3790.1464269192315</c:v>
                </c:pt>
                <c:pt idx="31">
                  <c:v>3949.8514129389437</c:v>
                </c:pt>
                <c:pt idx="32">
                  <c:v>4111.0608826302969</c:v>
                </c:pt>
                <c:pt idx="33">
                  <c:v>4273.7427671885607</c:v>
                </c:pt>
                <c:pt idx="34">
                  <c:v>4437.8666091017058</c:v>
                </c:pt>
                <c:pt idx="35">
                  <c:v>4603.4034372397009</c:v>
                </c:pt>
                <c:pt idx="36">
                  <c:v>4770.3256548451145</c:v>
                </c:pt>
                <c:pt idx="37">
                  <c:v>4938.6069387781363</c:v>
                </c:pt>
                <c:pt idx="38">
                  <c:v>5108.2221486173476</c:v>
                </c:pt>
                <c:pt idx="39">
                  <c:v>5279.1472444230012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34-4F8A-8005-C6593001712E}"/>
            </c:ext>
          </c:extLst>
        </c:ser>
        <c:ser>
          <c:idx val="3"/>
          <c:order val="3"/>
          <c:tx>
            <c:v>80 кГц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'2000НМ3'!$A$5:$A$44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'2000НМ3'!$E$5:$E$44</c:f>
              <c:numCache>
                <c:formatCode>General</c:formatCode>
                <c:ptCount val="40"/>
                <c:pt idx="0">
                  <c:v>94.892802901252367</c:v>
                </c:pt>
                <c:pt idx="1">
                  <c:v>233.65348831703423</c:v>
                </c:pt>
                <c:pt idx="2">
                  <c:v>395.81377648447028</c:v>
                </c:pt>
                <c:pt idx="3">
                  <c:v>575.32237360013676</c:v>
                </c:pt>
                <c:pt idx="4">
                  <c:v>768.94323500290409</c:v>
                </c:pt>
                <c:pt idx="5">
                  <c:v>974.60783928761805</c:v>
                </c:pt>
                <c:pt idx="6">
                  <c:v>1190.8600518979408</c:v>
                </c:pt>
                <c:pt idx="7">
                  <c:v>1416.6098522602908</c:v>
                </c:pt>
                <c:pt idx="8">
                  <c:v>1651.0055648575485</c:v>
                </c:pt>
                <c:pt idx="9">
                  <c:v>1893.360335906385</c:v>
                </c:pt>
                <c:pt idx="10">
                  <c:v>2143.1065593378421</c:v>
                </c:pt>
                <c:pt idx="11">
                  <c:v>2399.7659930822224</c:v>
                </c:pt>
                <c:pt idx="12">
                  <c:v>2662.9292792794608</c:v>
                </c:pt>
                <c:pt idx="13">
                  <c:v>2932.2413999395744</c:v>
                </c:pt>
                <c:pt idx="14">
                  <c:v>3207.3910396071569</c:v>
                </c:pt>
                <c:pt idx="15">
                  <c:v>3488.1026109992481</c:v>
                </c:pt>
                <c:pt idx="16">
                  <c:v>3774.1301498421717</c:v>
                </c:pt>
                <c:pt idx="17">
                  <c:v>4065.2525551514773</c:v>
                </c:pt>
                <c:pt idx="18">
                  <c:v>4361.2698192698581</c:v>
                </c:pt>
                <c:pt idx="19">
                  <c:v>4662</c:v>
                </c:pt>
                <c:pt idx="20">
                  <c:v>4967.2767585622141</c:v>
                </c:pt>
                <c:pt idx="21">
                  <c:v>5276.9473354632592</c:v>
                </c:pt>
                <c:pt idx="22">
                  <c:v>5590.870869836187</c:v>
                </c:pt>
                <c:pt idx="23">
                  <c:v>5908.9169914365857</c:v>
                </c:pt>
                <c:pt idx="24">
                  <c:v>6230.9646314486481</c:v>
                </c:pt>
                <c:pt idx="25">
                  <c:v>6556.9010106350261</c:v>
                </c:pt>
                <c:pt idx="26">
                  <c:v>6886.6207725277091</c:v>
                </c:pt>
                <c:pt idx="27">
                  <c:v>7220.0252362285664</c:v>
                </c:pt>
                <c:pt idx="28">
                  <c:v>7557.0217486027932</c:v>
                </c:pt>
                <c:pt idx="29">
                  <c:v>7897.523119649788</c:v>
                </c:pt>
                <c:pt idx="30">
                  <c:v>8241.4471279372465</c:v>
                </c:pt>
                <c:pt idx="31">
                  <c:v>8588.7160854110807</c:v>
                </c:pt>
                <c:pt idx="32">
                  <c:v>8939.256452808977</c:v>
                </c:pt>
                <c:pt idx="33">
                  <c:v>9292.9984984296043</c:v>
                </c:pt>
                <c:pt idx="34">
                  <c:v>9649.8759942314136</c:v>
                </c:pt>
                <c:pt idx="35">
                  <c:v>10009.825944221775</c:v>
                </c:pt>
                <c:pt idx="36">
                  <c:v>10372.788340899218</c:v>
                </c:pt>
                <c:pt idx="37">
                  <c:v>10738.705946167756</c:v>
                </c:pt>
                <c:pt idx="38">
                  <c:v>11107.524093681937</c:v>
                </c:pt>
                <c:pt idx="39">
                  <c:v>11479.190510028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34-4F8A-8005-C6593001712E}"/>
            </c:ext>
          </c:extLst>
        </c:ser>
        <c:ser>
          <c:idx val="4"/>
          <c:order val="4"/>
          <c:tx>
            <c:v>100 кГц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'2000НМ3'!$A$5:$A$44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</c:numCache>
            </c:numRef>
          </c:xVal>
          <c:yVal>
            <c:numRef>
              <c:f>'2000НМ3'!$F$5:$F$44</c:f>
              <c:numCache>
                <c:formatCode>General</c:formatCode>
                <c:ptCount val="40"/>
                <c:pt idx="0">
                  <c:v>173.31879380183696</c:v>
                </c:pt>
                <c:pt idx="1">
                  <c:v>426.76092943362215</c:v>
                </c:pt>
                <c:pt idx="2">
                  <c:v>722.94172174287087</c:v>
                </c:pt>
                <c:pt idx="3">
                  <c:v>1050.8086682121761</c:v>
                </c:pt>
                <c:pt idx="4">
                  <c:v>1404.4512325288993</c:v>
                </c:pt>
                <c:pt idx="5">
                  <c:v>1780.0913237953814</c:v>
                </c:pt>
                <c:pt idx="6">
                  <c:v>2175.0693569092591</c:v>
                </c:pt>
                <c:pt idx="7">
                  <c:v>2587.3944427276656</c:v>
                </c:pt>
                <c:pt idx="8">
                  <c:v>3015.5110220424763</c:v>
                </c:pt>
                <c:pt idx="9">
                  <c:v>3458.1645774866724</c:v>
                </c:pt>
                <c:pt idx="10">
                  <c:v>3914.318393985784</c:v>
                </c:pt>
                <c:pt idx="11">
                  <c:v>4383.0989770688811</c:v>
                </c:pt>
                <c:pt idx="12">
                  <c:v>4863.7586471610057</c:v>
                </c:pt>
                <c:pt idx="13">
                  <c:v>5355.6489747931091</c:v>
                </c:pt>
                <c:pt idx="14">
                  <c:v>5858.2013518350368</c:v>
                </c:pt>
                <c:pt idx="15">
                  <c:v>6370.9124265676965</c:v>
                </c:pt>
                <c:pt idx="16">
                  <c:v>6893.3329527898095</c:v>
                </c:pt>
                <c:pt idx="17">
                  <c:v>7425.059096335227</c:v>
                </c:pt>
                <c:pt idx="18">
                  <c:v>7965.7255493528182</c:v>
                </c:pt>
                <c:pt idx="19">
                  <c:v>8515</c:v>
                </c:pt>
                <c:pt idx="20">
                  <c:v>9072.5786355978671</c:v>
                </c:pt>
                <c:pt idx="21">
                  <c:v>9638.1824456176855</c:v>
                </c:pt>
                <c:pt idx="22">
                  <c:v>10211.554152006678</c:v>
                </c:pt>
                <c:pt idx="23">
                  <c:v>10792.455637512339</c:v>
                </c:pt>
                <c:pt idx="24">
                  <c:v>11380.665773656208</c:v>
                </c:pt>
                <c:pt idx="25">
                  <c:v>11975.978572620601</c:v>
                </c:pt>
                <c:pt idx="26">
                  <c:v>12578.201604048358</c:v>
                </c:pt>
                <c:pt idx="27">
                  <c:v>13187.154630305929</c:v>
                </c:pt>
                <c:pt idx="28">
                  <c:v>13802.668423284596</c:v>
                </c:pt>
                <c:pt idx="29">
                  <c:v>14424.583733122683</c:v>
                </c:pt>
                <c:pt idx="30">
                  <c:v>15052.750384896108</c:v>
                </c:pt>
                <c:pt idx="31">
                  <c:v>15687.026483757045</c:v>
                </c:pt>
                <c:pt idx="32">
                  <c:v>16327.277712498591</c:v>
                </c:pt>
                <c:pt idx="33">
                  <c:v>16973.37670830718</c:v>
                </c:pt>
                <c:pt idx="34">
                  <c:v>17625.202507696373</c:v>
                </c:pt>
                <c:pt idx="35">
                  <c:v>18282.640050417936</c:v>
                </c:pt>
                <c:pt idx="36">
                  <c:v>18945.579734611078</c:v>
                </c:pt>
                <c:pt idx="37">
                  <c:v>19613.917016649175</c:v>
                </c:pt>
                <c:pt idx="38">
                  <c:v>20287.552050129063</c:v>
                </c:pt>
                <c:pt idx="39">
                  <c:v>20966.389359263925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34-4F8A-8005-C6593001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044496"/>
        <c:axId val="374044824"/>
      </c:scatterChart>
      <c:valAx>
        <c:axId val="374044496"/>
        <c:scaling>
          <c:logBase val="10"/>
          <c:orientation val="minMax"/>
          <c:max val="0.30000000000000004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+mn-lt"/>
                  </a:rPr>
                  <a:t>Bmax,</a:t>
                </a:r>
                <a:r>
                  <a:rPr lang="en-US" sz="1200" b="1" baseline="0">
                    <a:latin typeface="+mn-lt"/>
                  </a:rPr>
                  <a:t> </a:t>
                </a:r>
                <a:r>
                  <a:rPr lang="ru-RU" sz="1200" b="1" baseline="0">
                    <a:latin typeface="+mn-lt"/>
                  </a:rPr>
                  <a:t>Тл</a:t>
                </a:r>
                <a:endParaRPr lang="ru-RU" sz="1200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4862798148148148"/>
              <c:y val="0.92255030084066025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90000"/>
                </a:prst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044824"/>
        <c:crossesAt val="1"/>
        <c:crossBetween val="midCat"/>
      </c:valAx>
      <c:valAx>
        <c:axId val="374044824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</a:t>
                </a:r>
                <a:r>
                  <a:rPr lang="ru-RU" sz="1200" b="1"/>
                  <a:t>уд, килоВт/м3</a:t>
                </a:r>
              </a:p>
            </c:rich>
          </c:tx>
          <c:layout>
            <c:manualLayout>
              <c:xMode val="edge"/>
              <c:yMode val="edge"/>
              <c:x val="1.8510925925925927E-2"/>
              <c:y val="0.39006962962962966"/>
            </c:manualLayout>
          </c:layout>
          <c:overlay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90000"/>
                </a:prst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4044496"/>
        <c:crossesAt val="1.0000000000000002E-2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058166666666667"/>
          <c:y val="8.8589814814814816E-2"/>
          <c:w val="0.16032574074074074"/>
          <c:h val="0.1971999943548273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9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</xdr:row>
      <xdr:rowOff>200024</xdr:rowOff>
    </xdr:from>
    <xdr:to>
      <xdr:col>15</xdr:col>
      <xdr:colOff>227925</xdr:colOff>
      <xdr:row>30</xdr:row>
      <xdr:rowOff>113624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C20D3E5-D7E2-40B2-9D22-9B15074DD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</xdr:row>
      <xdr:rowOff>200023</xdr:rowOff>
    </xdr:from>
    <xdr:to>
      <xdr:col>15</xdr:col>
      <xdr:colOff>227925</xdr:colOff>
      <xdr:row>30</xdr:row>
      <xdr:rowOff>199348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240D567-4A76-4B28-B231-A20D0EE27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200024</xdr:rowOff>
    </xdr:from>
    <xdr:to>
      <xdr:col>14</xdr:col>
      <xdr:colOff>227925</xdr:colOff>
      <xdr:row>30</xdr:row>
      <xdr:rowOff>113624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7EAEEFD-B473-4D5F-8F4E-32A5109CE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48BA-148D-4BA5-A5E3-827610FF1C7D}">
  <dimension ref="B1:L92"/>
  <sheetViews>
    <sheetView topLeftCell="A28" zoomScale="75" zoomScaleNormal="75" workbookViewId="0">
      <selection activeCell="F4" sqref="F4"/>
    </sheetView>
  </sheetViews>
  <sheetFormatPr defaultRowHeight="15.75" x14ac:dyDescent="0.25"/>
  <cols>
    <col min="2" max="8" width="15.625" customWidth="1"/>
    <col min="9" max="9" width="15.125" customWidth="1"/>
    <col min="10" max="10" width="21" customWidth="1"/>
    <col min="12" max="12" width="13.5" customWidth="1"/>
    <col min="19" max="19" width="14.875" customWidth="1"/>
    <col min="20" max="20" width="13" customWidth="1"/>
    <col min="21" max="21" width="14" customWidth="1"/>
    <col min="23" max="23" width="18.5" customWidth="1"/>
    <col min="24" max="24" width="14.125" customWidth="1"/>
    <col min="25" max="25" width="12.25" customWidth="1"/>
    <col min="26" max="26" width="12.375" customWidth="1"/>
    <col min="27" max="27" width="10.875" customWidth="1"/>
  </cols>
  <sheetData>
    <row r="1" spans="2:4" s="1" customFormat="1" ht="18.75" x14ac:dyDescent="0.3">
      <c r="B1" s="38" t="s">
        <v>178</v>
      </c>
      <c r="C1" s="39"/>
      <c r="D1" s="40"/>
    </row>
    <row r="2" spans="2:4" s="1" customFormat="1" x14ac:dyDescent="0.25"/>
    <row r="3" spans="2:4" s="1" customFormat="1" ht="78" customHeight="1" x14ac:dyDescent="0.25">
      <c r="B3" s="28" t="s">
        <v>177</v>
      </c>
      <c r="C3" s="28" t="s">
        <v>53</v>
      </c>
      <c r="D3" s="28"/>
    </row>
    <row r="4" spans="2:4" s="1" customFormat="1" x14ac:dyDescent="0.25">
      <c r="B4" s="28"/>
      <c r="C4" s="25">
        <v>0.4</v>
      </c>
      <c r="D4" s="25">
        <v>0.6</v>
      </c>
    </row>
    <row r="5" spans="2:4" s="1" customFormat="1" x14ac:dyDescent="0.25">
      <c r="B5" s="28"/>
      <c r="C5" s="28" t="s">
        <v>7</v>
      </c>
      <c r="D5" s="28"/>
    </row>
    <row r="6" spans="2:4" s="1" customFormat="1" ht="30" customHeight="1" x14ac:dyDescent="0.25">
      <c r="B6" s="28"/>
      <c r="C6" s="28" t="s">
        <v>170</v>
      </c>
      <c r="D6" s="28"/>
    </row>
    <row r="7" spans="2:4" s="1" customFormat="1" ht="30" customHeight="1" x14ac:dyDescent="0.25">
      <c r="B7" s="28"/>
      <c r="C7" s="28" t="s">
        <v>20</v>
      </c>
      <c r="D7" s="28"/>
    </row>
    <row r="8" spans="2:4" s="1" customFormat="1" ht="30" customHeight="1" x14ac:dyDescent="0.25">
      <c r="B8" s="25" t="s">
        <v>9</v>
      </c>
      <c r="C8" s="25">
        <v>30</v>
      </c>
      <c r="D8" s="25">
        <v>80</v>
      </c>
    </row>
    <row r="9" spans="2:4" s="1" customFormat="1" x14ac:dyDescent="0.25">
      <c r="B9" s="25" t="s">
        <v>2</v>
      </c>
      <c r="C9" s="25">
        <v>26</v>
      </c>
      <c r="D9" s="25">
        <v>80</v>
      </c>
    </row>
    <row r="10" spans="2:4" s="1" customFormat="1" x14ac:dyDescent="0.25">
      <c r="B10" s="25" t="s">
        <v>10</v>
      </c>
      <c r="C10" s="25">
        <v>23</v>
      </c>
      <c r="D10" s="25">
        <v>70</v>
      </c>
    </row>
    <row r="11" spans="2:4" s="1" customFormat="1" x14ac:dyDescent="0.25"/>
    <row r="12" spans="2:4" s="1" customFormat="1" x14ac:dyDescent="0.25"/>
    <row r="13" spans="2:4" s="1" customFormat="1" x14ac:dyDescent="0.25">
      <c r="B13" s="2" t="s">
        <v>0</v>
      </c>
      <c r="C13" s="6" t="s">
        <v>60</v>
      </c>
      <c r="D13" s="6" t="s">
        <v>61</v>
      </c>
    </row>
    <row r="14" spans="2:4" s="1" customFormat="1" x14ac:dyDescent="0.25">
      <c r="B14" s="2" t="s">
        <v>9</v>
      </c>
      <c r="C14" s="2">
        <v>1.2</v>
      </c>
      <c r="D14" s="2">
        <v>2.2000000000000002</v>
      </c>
    </row>
    <row r="15" spans="2:4" s="1" customFormat="1" x14ac:dyDescent="0.25">
      <c r="B15" s="2" t="s">
        <v>2</v>
      </c>
      <c r="C15" s="2">
        <v>1.2</v>
      </c>
      <c r="D15" s="2">
        <v>2.8</v>
      </c>
    </row>
    <row r="16" spans="2:4" s="1" customFormat="1" x14ac:dyDescent="0.25">
      <c r="B16" s="2" t="s">
        <v>10</v>
      </c>
      <c r="C16" s="2">
        <v>1.3</v>
      </c>
      <c r="D16" s="2">
        <v>2.7</v>
      </c>
    </row>
    <row r="17" spans="2:7" s="1" customFormat="1" x14ac:dyDescent="0.25">
      <c r="B17" s="2" t="s">
        <v>3</v>
      </c>
      <c r="C17" s="2">
        <v>1.4</v>
      </c>
      <c r="D17" s="2">
        <v>1.9</v>
      </c>
    </row>
    <row r="18" spans="2:7" s="1" customFormat="1" x14ac:dyDescent="0.25">
      <c r="B18" s="2" t="s">
        <v>4</v>
      </c>
      <c r="C18" s="2">
        <v>1.2</v>
      </c>
      <c r="D18" s="2">
        <v>1.7</v>
      </c>
    </row>
    <row r="19" spans="2:7" s="1" customFormat="1" x14ac:dyDescent="0.25">
      <c r="B19" s="2" t="s">
        <v>19</v>
      </c>
      <c r="C19" s="2">
        <v>1.2</v>
      </c>
      <c r="D19" s="2">
        <v>2.8</v>
      </c>
    </row>
    <row r="20" spans="2:7" s="1" customFormat="1" x14ac:dyDescent="0.25"/>
    <row r="21" spans="2:7" s="1" customFormat="1" x14ac:dyDescent="0.25"/>
    <row r="22" spans="2:7" s="1" customFormat="1" ht="50.25" x14ac:dyDescent="0.25">
      <c r="B22" s="28" t="s">
        <v>0</v>
      </c>
      <c r="C22" s="28" t="s">
        <v>54</v>
      </c>
      <c r="D22" s="28"/>
      <c r="E22" s="28" t="s">
        <v>11</v>
      </c>
      <c r="F22" s="28"/>
      <c r="G22" s="2" t="s">
        <v>55</v>
      </c>
    </row>
    <row r="23" spans="2:7" s="1" customFormat="1" ht="31.5" x14ac:dyDescent="0.25">
      <c r="B23" s="28"/>
      <c r="C23" s="28" t="s">
        <v>13</v>
      </c>
      <c r="D23" s="28"/>
      <c r="E23" s="28"/>
      <c r="F23" s="28"/>
      <c r="G23" s="2" t="s">
        <v>12</v>
      </c>
    </row>
    <row r="24" spans="2:7" s="1" customFormat="1" x14ac:dyDescent="0.25">
      <c r="B24" s="28"/>
      <c r="C24" s="28" t="s">
        <v>14</v>
      </c>
      <c r="D24" s="28" t="s">
        <v>15</v>
      </c>
      <c r="E24" s="2" t="s">
        <v>16</v>
      </c>
      <c r="F24" s="2" t="s">
        <v>18</v>
      </c>
      <c r="G24" s="28" t="s">
        <v>15</v>
      </c>
    </row>
    <row r="25" spans="2:7" s="1" customFormat="1" x14ac:dyDescent="0.25">
      <c r="B25" s="28"/>
      <c r="C25" s="28"/>
      <c r="D25" s="28"/>
      <c r="E25" s="4" t="s">
        <v>17</v>
      </c>
      <c r="F25" s="4" t="s">
        <v>56</v>
      </c>
      <c r="G25" s="28"/>
    </row>
    <row r="26" spans="2:7" s="1" customFormat="1" ht="15.75" customHeight="1" x14ac:dyDescent="0.25">
      <c r="B26" s="2" t="s">
        <v>3</v>
      </c>
      <c r="C26" s="2">
        <v>168</v>
      </c>
      <c r="D26" s="2">
        <v>139</v>
      </c>
      <c r="E26" s="2">
        <v>0.4</v>
      </c>
      <c r="F26" s="2">
        <v>16</v>
      </c>
      <c r="G26" s="2">
        <v>0.28999999999999998</v>
      </c>
    </row>
    <row r="27" spans="2:7" s="1" customFormat="1" ht="29.25" customHeight="1" x14ac:dyDescent="0.25">
      <c r="B27" s="2" t="s">
        <v>4</v>
      </c>
      <c r="C27" s="2">
        <v>136</v>
      </c>
      <c r="D27" s="2">
        <v>107</v>
      </c>
      <c r="E27" s="2">
        <v>0.4</v>
      </c>
      <c r="F27" s="2">
        <v>16</v>
      </c>
      <c r="G27" s="2">
        <v>0.33</v>
      </c>
    </row>
    <row r="28" spans="2:7" s="1" customFormat="1" x14ac:dyDescent="0.25">
      <c r="B28" s="2" t="s">
        <v>19</v>
      </c>
      <c r="C28" s="2">
        <v>900</v>
      </c>
      <c r="D28" s="2">
        <v>760</v>
      </c>
      <c r="E28" s="2">
        <v>0.4</v>
      </c>
      <c r="F28" s="2">
        <v>100</v>
      </c>
      <c r="G28" s="2">
        <v>0.31</v>
      </c>
    </row>
    <row r="29" spans="2:7" s="1" customFormat="1" x14ac:dyDescent="0.25"/>
    <row r="30" spans="2:7" s="1" customFormat="1" x14ac:dyDescent="0.25"/>
    <row r="31" spans="2:7" s="1" customFormat="1" x14ac:dyDescent="0.25"/>
    <row r="32" spans="2:7" s="1" customFormat="1" x14ac:dyDescent="0.25">
      <c r="B32" s="26" t="s">
        <v>0</v>
      </c>
      <c r="C32" s="31" t="s">
        <v>82</v>
      </c>
      <c r="D32" s="32"/>
      <c r="E32" s="31" t="s">
        <v>83</v>
      </c>
      <c r="F32" s="33"/>
      <c r="G32" s="32"/>
    </row>
    <row r="33" spans="2:7" s="1" customFormat="1" x14ac:dyDescent="0.25">
      <c r="B33" s="30"/>
      <c r="C33" s="26" t="s">
        <v>63</v>
      </c>
      <c r="D33" s="26" t="s">
        <v>64</v>
      </c>
      <c r="E33" s="31" t="s">
        <v>84</v>
      </c>
      <c r="F33" s="32"/>
      <c r="G33" s="26" t="s">
        <v>65</v>
      </c>
    </row>
    <row r="34" spans="2:7" s="1" customFormat="1" x14ac:dyDescent="0.25">
      <c r="B34" s="27"/>
      <c r="C34" s="27"/>
      <c r="D34" s="27"/>
      <c r="E34" s="8">
        <v>0.8</v>
      </c>
      <c r="F34" s="8">
        <v>8</v>
      </c>
      <c r="G34" s="27"/>
    </row>
    <row r="35" spans="2:7" s="1" customFormat="1" x14ac:dyDescent="0.25">
      <c r="B35" s="9" t="s">
        <v>66</v>
      </c>
      <c r="C35" s="9">
        <v>100</v>
      </c>
      <c r="D35" s="9" t="s">
        <v>67</v>
      </c>
      <c r="E35" s="9">
        <v>125</v>
      </c>
      <c r="F35" s="9" t="s">
        <v>68</v>
      </c>
      <c r="G35" s="9">
        <v>7</v>
      </c>
    </row>
    <row r="36" spans="2:7" s="1" customFormat="1" x14ac:dyDescent="0.25">
      <c r="B36" s="29" t="s">
        <v>69</v>
      </c>
      <c r="C36" s="29">
        <v>400</v>
      </c>
      <c r="D36" s="9">
        <v>100</v>
      </c>
      <c r="E36" s="29">
        <v>18</v>
      </c>
      <c r="F36" s="29">
        <v>50</v>
      </c>
      <c r="G36" s="29">
        <v>0.1</v>
      </c>
    </row>
    <row r="37" spans="2:7" s="1" customFormat="1" x14ac:dyDescent="0.25">
      <c r="B37" s="29"/>
      <c r="C37" s="29"/>
      <c r="D37" s="9">
        <v>-50</v>
      </c>
      <c r="E37" s="29"/>
      <c r="F37" s="29"/>
      <c r="G37" s="29"/>
    </row>
    <row r="38" spans="2:7" s="1" customFormat="1" x14ac:dyDescent="0.25">
      <c r="B38" s="9" t="s">
        <v>70</v>
      </c>
      <c r="C38" s="9">
        <v>400</v>
      </c>
      <c r="D38" s="9" t="s">
        <v>71</v>
      </c>
      <c r="E38" s="9">
        <v>12</v>
      </c>
      <c r="F38" s="9">
        <v>25</v>
      </c>
      <c r="G38" s="29"/>
    </row>
    <row r="39" spans="2:7" s="1" customFormat="1" x14ac:dyDescent="0.25">
      <c r="B39" s="29" t="s">
        <v>72</v>
      </c>
      <c r="C39" s="29">
        <v>600</v>
      </c>
      <c r="D39" s="9">
        <v>200</v>
      </c>
      <c r="E39" s="29">
        <v>22</v>
      </c>
      <c r="F39" s="29">
        <v>75</v>
      </c>
      <c r="G39" s="29"/>
    </row>
    <row r="40" spans="2:7" s="1" customFormat="1" x14ac:dyDescent="0.25">
      <c r="B40" s="29"/>
      <c r="C40" s="29"/>
      <c r="D40" s="9">
        <v>-100</v>
      </c>
      <c r="E40" s="29"/>
      <c r="F40" s="29"/>
      <c r="G40" s="29"/>
    </row>
    <row r="41" spans="2:7" s="1" customFormat="1" x14ac:dyDescent="0.25">
      <c r="B41" s="9" t="s">
        <v>73</v>
      </c>
      <c r="C41" s="9">
        <v>1000</v>
      </c>
      <c r="D41" s="9" t="s">
        <v>74</v>
      </c>
      <c r="E41" s="9">
        <v>50</v>
      </c>
      <c r="F41" s="9">
        <v>150</v>
      </c>
      <c r="G41" s="29"/>
    </row>
    <row r="42" spans="2:7" s="1" customFormat="1" x14ac:dyDescent="0.25">
      <c r="B42" s="9" t="s">
        <v>75</v>
      </c>
      <c r="C42" s="9">
        <v>1000</v>
      </c>
      <c r="D42" s="9" t="s">
        <v>74</v>
      </c>
      <c r="E42" s="29">
        <v>15</v>
      </c>
      <c r="F42" s="29">
        <v>45</v>
      </c>
      <c r="G42" s="29"/>
    </row>
    <row r="43" spans="2:7" s="1" customFormat="1" x14ac:dyDescent="0.25">
      <c r="B43" s="9" t="s">
        <v>76</v>
      </c>
      <c r="C43" s="9">
        <v>1500</v>
      </c>
      <c r="D43" s="9" t="s">
        <v>77</v>
      </c>
      <c r="E43" s="29"/>
      <c r="F43" s="29"/>
      <c r="G43" s="29"/>
    </row>
    <row r="44" spans="2:7" s="1" customFormat="1" x14ac:dyDescent="0.25">
      <c r="B44" s="29" t="s">
        <v>78</v>
      </c>
      <c r="C44" s="29">
        <v>2000</v>
      </c>
      <c r="D44" s="9">
        <v>400</v>
      </c>
      <c r="E44" s="29">
        <v>85</v>
      </c>
      <c r="F44" s="29">
        <v>270</v>
      </c>
      <c r="G44" s="29"/>
    </row>
    <row r="45" spans="2:7" s="1" customFormat="1" x14ac:dyDescent="0.25">
      <c r="B45" s="29"/>
      <c r="C45" s="29"/>
      <c r="D45" s="9">
        <v>-200</v>
      </c>
      <c r="E45" s="29"/>
      <c r="F45" s="29"/>
      <c r="G45" s="29"/>
    </row>
    <row r="46" spans="2:7" s="1" customFormat="1" x14ac:dyDescent="0.25">
      <c r="B46" s="29" t="s">
        <v>79</v>
      </c>
      <c r="C46" s="29">
        <v>2000</v>
      </c>
      <c r="D46" s="9">
        <v>500</v>
      </c>
      <c r="E46" s="29">
        <v>15</v>
      </c>
      <c r="F46" s="29">
        <v>45</v>
      </c>
      <c r="G46" s="29"/>
    </row>
    <row r="47" spans="2:7" s="1" customFormat="1" x14ac:dyDescent="0.25">
      <c r="B47" s="29"/>
      <c r="C47" s="29"/>
      <c r="D47" s="9">
        <v>-300</v>
      </c>
      <c r="E47" s="29"/>
      <c r="F47" s="29"/>
      <c r="G47" s="29"/>
    </row>
    <row r="48" spans="2:7" s="1" customFormat="1" x14ac:dyDescent="0.25">
      <c r="B48" s="9" t="s">
        <v>80</v>
      </c>
      <c r="C48" s="9">
        <v>3000</v>
      </c>
      <c r="D48" s="9" t="s">
        <v>81</v>
      </c>
      <c r="E48" s="9">
        <v>35</v>
      </c>
      <c r="F48" s="9">
        <v>60</v>
      </c>
      <c r="G48" s="29"/>
    </row>
    <row r="49" spans="2:12" s="1" customFormat="1" x14ac:dyDescent="0.25"/>
    <row r="50" spans="2:12" s="1" customFormat="1" x14ac:dyDescent="0.25"/>
    <row r="51" spans="2:12" s="1" customFormat="1" x14ac:dyDescent="0.25">
      <c r="B51" s="2" t="s">
        <v>6</v>
      </c>
      <c r="C51" s="28" t="s">
        <v>23</v>
      </c>
      <c r="D51" s="28"/>
      <c r="E51" s="28"/>
      <c r="F51" s="28"/>
    </row>
    <row r="52" spans="2:12" s="1" customFormat="1" x14ac:dyDescent="0.25">
      <c r="B52" s="2" t="s">
        <v>21</v>
      </c>
      <c r="C52" s="28"/>
      <c r="D52" s="28"/>
      <c r="E52" s="28"/>
      <c r="F52" s="28"/>
    </row>
    <row r="53" spans="2:12" s="1" customFormat="1" x14ac:dyDescent="0.25">
      <c r="B53" s="2" t="s">
        <v>22</v>
      </c>
      <c r="C53" s="2" t="s">
        <v>24</v>
      </c>
      <c r="D53" s="2" t="s">
        <v>25</v>
      </c>
      <c r="E53" s="2" t="s">
        <v>26</v>
      </c>
      <c r="F53" s="2" t="s">
        <v>27</v>
      </c>
    </row>
    <row r="54" spans="2:12" s="1" customFormat="1" x14ac:dyDescent="0.25">
      <c r="B54" s="2" t="s">
        <v>28</v>
      </c>
      <c r="C54" s="2" t="s">
        <v>29</v>
      </c>
      <c r="D54" s="2"/>
      <c r="E54" s="2"/>
      <c r="F54" s="2" t="s">
        <v>30</v>
      </c>
    </row>
    <row r="55" spans="2:12" s="1" customFormat="1" x14ac:dyDescent="0.25">
      <c r="B55" s="2" t="s">
        <v>31</v>
      </c>
      <c r="C55" s="2" t="s">
        <v>32</v>
      </c>
      <c r="D55" s="2" t="s">
        <v>33</v>
      </c>
      <c r="E55" s="2" t="s">
        <v>34</v>
      </c>
      <c r="F55" s="2" t="s">
        <v>35</v>
      </c>
    </row>
    <row r="56" spans="2:12" s="1" customFormat="1" x14ac:dyDescent="0.25">
      <c r="B56" s="2" t="s">
        <v>36</v>
      </c>
      <c r="C56" s="2"/>
      <c r="D56" s="2" t="s">
        <v>37</v>
      </c>
      <c r="E56" s="2"/>
      <c r="F56" s="2"/>
    </row>
    <row r="57" spans="2:12" x14ac:dyDescent="0.25">
      <c r="B57" s="2" t="s">
        <v>38</v>
      </c>
      <c r="C57" s="2" t="s">
        <v>39</v>
      </c>
      <c r="D57" s="2" t="s">
        <v>40</v>
      </c>
      <c r="E57" s="2" t="s">
        <v>41</v>
      </c>
      <c r="F57" s="2" t="s">
        <v>42</v>
      </c>
      <c r="G57" s="1"/>
      <c r="H57" s="1"/>
      <c r="I57" s="1"/>
      <c r="J57" s="1"/>
      <c r="K57" s="1"/>
      <c r="L57" s="1"/>
    </row>
    <row r="58" spans="2:12" x14ac:dyDescent="0.25">
      <c r="B58" s="2" t="s">
        <v>43</v>
      </c>
      <c r="C58" s="3"/>
      <c r="D58" s="2"/>
      <c r="E58" s="2"/>
      <c r="F58" s="2"/>
      <c r="G58" s="1"/>
      <c r="H58" s="1"/>
      <c r="I58" s="1"/>
      <c r="J58" s="1"/>
      <c r="K58" s="1"/>
      <c r="L58" s="1"/>
    </row>
    <row r="59" spans="2:12" x14ac:dyDescent="0.25">
      <c r="B59" s="2" t="s">
        <v>44</v>
      </c>
      <c r="C59" s="2" t="s">
        <v>45</v>
      </c>
      <c r="D59" s="2" t="s">
        <v>46</v>
      </c>
      <c r="E59" s="2" t="s">
        <v>47</v>
      </c>
      <c r="F59" s="2" t="s">
        <v>48</v>
      </c>
      <c r="G59" s="1"/>
      <c r="H59" s="1"/>
      <c r="I59" s="1"/>
      <c r="J59" s="1"/>
      <c r="K59" s="1"/>
      <c r="L59" s="1"/>
    </row>
    <row r="60" spans="2:12" x14ac:dyDescent="0.25">
      <c r="B60" s="2" t="s">
        <v>49</v>
      </c>
      <c r="C60" s="2" t="s">
        <v>50</v>
      </c>
      <c r="D60" s="2"/>
      <c r="E60" s="2"/>
      <c r="F60" s="2"/>
      <c r="G60" s="1"/>
      <c r="H60" s="1"/>
      <c r="I60" s="1"/>
      <c r="J60" s="1"/>
      <c r="K60" s="1"/>
      <c r="L60" s="1"/>
    </row>
    <row r="61" spans="2:12" x14ac:dyDescent="0.25">
      <c r="B61" s="2" t="s">
        <v>51</v>
      </c>
      <c r="C61" s="2" t="s">
        <v>52</v>
      </c>
      <c r="D61" s="2"/>
      <c r="E61" s="2"/>
      <c r="F61" s="2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</row>
    <row r="63" spans="2:12" x14ac:dyDescent="0.25">
      <c r="B63" s="1"/>
      <c r="C63" s="1"/>
      <c r="D63" s="1"/>
      <c r="E63" s="1"/>
      <c r="F63" s="1"/>
      <c r="G63" s="1"/>
    </row>
    <row r="65" spans="2:10" ht="31.5" x14ac:dyDescent="0.25">
      <c r="B65" s="11" t="s">
        <v>85</v>
      </c>
      <c r="C65" s="12" t="s">
        <v>86</v>
      </c>
      <c r="D65" s="13" t="s">
        <v>87</v>
      </c>
      <c r="E65" s="12" t="s">
        <v>88</v>
      </c>
      <c r="F65" s="12" t="s">
        <v>89</v>
      </c>
      <c r="G65" s="12" t="s">
        <v>90</v>
      </c>
      <c r="H65" s="12" t="s">
        <v>91</v>
      </c>
    </row>
    <row r="66" spans="2:10" ht="63" x14ac:dyDescent="0.25">
      <c r="B66" s="13" t="s">
        <v>92</v>
      </c>
      <c r="C66" s="12" t="s">
        <v>93</v>
      </c>
      <c r="D66" s="14" t="s">
        <v>130</v>
      </c>
      <c r="E66" s="12" t="s">
        <v>94</v>
      </c>
      <c r="F66" s="12" t="s">
        <v>95</v>
      </c>
      <c r="G66" s="12" t="s">
        <v>96</v>
      </c>
      <c r="H66" s="15" t="s">
        <v>131</v>
      </c>
    </row>
    <row r="67" spans="2:10" ht="63" x14ac:dyDescent="0.25">
      <c r="B67" s="16"/>
      <c r="C67" s="16"/>
      <c r="D67" s="15"/>
      <c r="E67" s="12" t="s">
        <v>97</v>
      </c>
      <c r="F67" s="12" t="s">
        <v>98</v>
      </c>
      <c r="G67" s="12" t="s">
        <v>99</v>
      </c>
      <c r="H67" s="15" t="s">
        <v>132</v>
      </c>
    </row>
    <row r="68" spans="2:10" ht="34.5" x14ac:dyDescent="0.25">
      <c r="B68" s="13" t="s">
        <v>100</v>
      </c>
      <c r="C68" s="12" t="s">
        <v>101</v>
      </c>
      <c r="D68" s="12" t="s">
        <v>102</v>
      </c>
      <c r="E68" s="12" t="s">
        <v>103</v>
      </c>
      <c r="F68" s="12" t="s">
        <v>104</v>
      </c>
      <c r="G68" s="12" t="s">
        <v>105</v>
      </c>
      <c r="H68" s="18" t="s">
        <v>129</v>
      </c>
    </row>
    <row r="69" spans="2:10" ht="47.25" x14ac:dyDescent="0.25">
      <c r="B69" s="13" t="s">
        <v>106</v>
      </c>
      <c r="C69" s="12" t="s">
        <v>107</v>
      </c>
      <c r="D69" s="12" t="s">
        <v>102</v>
      </c>
      <c r="E69" s="12">
        <v>0.45</v>
      </c>
      <c r="F69" s="12" t="s">
        <v>108</v>
      </c>
      <c r="G69" s="12">
        <v>0.45</v>
      </c>
      <c r="H69" s="19"/>
    </row>
    <row r="70" spans="2:10" ht="47.25" x14ac:dyDescent="0.25">
      <c r="B70" s="13" t="s">
        <v>109</v>
      </c>
      <c r="C70" s="12" t="s">
        <v>110</v>
      </c>
      <c r="D70" s="12" t="s">
        <v>102</v>
      </c>
      <c r="E70" s="12">
        <v>0.1</v>
      </c>
      <c r="F70" s="12" t="s">
        <v>108</v>
      </c>
      <c r="G70" s="12">
        <v>0.1</v>
      </c>
      <c r="H70" s="19"/>
    </row>
    <row r="71" spans="2:10" ht="31.5" x14ac:dyDescent="0.25">
      <c r="B71" s="13" t="s">
        <v>111</v>
      </c>
      <c r="C71" s="12" t="s">
        <v>112</v>
      </c>
      <c r="D71" s="12" t="s">
        <v>113</v>
      </c>
      <c r="E71" s="12">
        <v>16</v>
      </c>
      <c r="F71" s="12" t="s">
        <v>108</v>
      </c>
      <c r="G71" s="12">
        <v>12</v>
      </c>
      <c r="H71" s="19"/>
    </row>
    <row r="72" spans="2:10" ht="31.5" x14ac:dyDescent="0.25">
      <c r="B72" s="13" t="s">
        <v>114</v>
      </c>
      <c r="C72" s="12" t="s">
        <v>115</v>
      </c>
      <c r="D72" s="12" t="s">
        <v>116</v>
      </c>
      <c r="E72" s="12" t="s">
        <v>117</v>
      </c>
      <c r="F72" s="12" t="s">
        <v>117</v>
      </c>
      <c r="G72" s="12" t="s">
        <v>117</v>
      </c>
      <c r="H72" s="19"/>
    </row>
    <row r="73" spans="2:10" ht="30.75" customHeight="1" x14ac:dyDescent="0.25">
      <c r="B73" s="17" t="s">
        <v>118</v>
      </c>
      <c r="C73" s="12" t="s">
        <v>119</v>
      </c>
      <c r="D73" s="12" t="s">
        <v>120</v>
      </c>
      <c r="E73" s="12">
        <v>1</v>
      </c>
      <c r="F73" s="12">
        <v>1</v>
      </c>
      <c r="G73" s="12">
        <v>1</v>
      </c>
      <c r="H73" s="5"/>
    </row>
    <row r="74" spans="2:10" ht="31.5" x14ac:dyDescent="0.25">
      <c r="B74" s="13" t="s">
        <v>121</v>
      </c>
      <c r="C74" s="12" t="s">
        <v>122</v>
      </c>
      <c r="D74" s="12" t="s">
        <v>123</v>
      </c>
      <c r="E74" s="12">
        <v>0.4</v>
      </c>
      <c r="F74" s="12" t="s">
        <v>108</v>
      </c>
      <c r="G74" s="12">
        <v>0.36</v>
      </c>
      <c r="H74" s="17" t="s">
        <v>124</v>
      </c>
    </row>
    <row r="75" spans="2:10" ht="18.75" x14ac:dyDescent="0.25">
      <c r="B75" s="13" t="s">
        <v>125</v>
      </c>
      <c r="C75" s="12" t="s">
        <v>126</v>
      </c>
      <c r="D75" s="12" t="s">
        <v>127</v>
      </c>
      <c r="E75" s="12" t="s">
        <v>128</v>
      </c>
      <c r="F75" s="12" t="s">
        <v>128</v>
      </c>
      <c r="G75" s="12" t="s">
        <v>128</v>
      </c>
      <c r="H75" s="19"/>
    </row>
    <row r="78" spans="2:10" s="1" customFormat="1" x14ac:dyDescent="0.25">
      <c r="B78" s="34" t="s">
        <v>133</v>
      </c>
      <c r="C78" s="34"/>
      <c r="D78" s="34"/>
      <c r="E78" s="34"/>
      <c r="F78" s="34"/>
      <c r="G78" s="34"/>
      <c r="H78" s="34"/>
      <c r="I78" s="34"/>
      <c r="J78" s="34"/>
    </row>
    <row r="79" spans="2:10" s="1" customFormat="1" ht="42.75" customHeight="1" x14ac:dyDescent="0.25">
      <c r="B79" s="28" t="s">
        <v>134</v>
      </c>
      <c r="C79" s="28" t="s">
        <v>166</v>
      </c>
      <c r="D79" s="28" t="s">
        <v>135</v>
      </c>
      <c r="E79" s="28" t="s">
        <v>136</v>
      </c>
      <c r="F79" s="35" t="s">
        <v>165</v>
      </c>
      <c r="G79" s="35"/>
      <c r="H79" s="28" t="s">
        <v>160</v>
      </c>
      <c r="I79" s="28" t="s">
        <v>137</v>
      </c>
      <c r="J79" s="28" t="s">
        <v>138</v>
      </c>
    </row>
    <row r="80" spans="2:10" s="1" customFormat="1" x14ac:dyDescent="0.25">
      <c r="B80" s="28"/>
      <c r="C80" s="28"/>
      <c r="D80" s="28"/>
      <c r="E80" s="28"/>
      <c r="F80" s="10" t="s">
        <v>139</v>
      </c>
      <c r="G80" s="10" t="s">
        <v>140</v>
      </c>
      <c r="H80" s="28"/>
      <c r="I80" s="28"/>
      <c r="J80" s="28"/>
    </row>
    <row r="81" spans="2:10" s="1" customFormat="1" ht="78.75" x14ac:dyDescent="0.25">
      <c r="B81" s="3" t="s">
        <v>141</v>
      </c>
      <c r="C81" s="10" t="s">
        <v>142</v>
      </c>
      <c r="D81" s="10" t="s">
        <v>68</v>
      </c>
      <c r="E81" s="10" t="s">
        <v>143</v>
      </c>
      <c r="F81" s="10" t="s">
        <v>68</v>
      </c>
      <c r="G81" s="10" t="s">
        <v>144</v>
      </c>
      <c r="H81" s="10">
        <v>280</v>
      </c>
      <c r="I81" s="10" t="s">
        <v>161</v>
      </c>
      <c r="J81" s="10" t="s">
        <v>162</v>
      </c>
    </row>
    <row r="82" spans="2:10" s="1" customFormat="1" ht="78.75" x14ac:dyDescent="0.25">
      <c r="B82" s="3" t="s">
        <v>145</v>
      </c>
      <c r="C82" s="10" t="s">
        <v>146</v>
      </c>
      <c r="D82" s="10">
        <v>40</v>
      </c>
      <c r="E82" s="10" t="s">
        <v>164</v>
      </c>
      <c r="F82" s="10"/>
      <c r="G82" s="10" t="s">
        <v>147</v>
      </c>
      <c r="H82" s="10">
        <v>240</v>
      </c>
      <c r="I82" s="10" t="s">
        <v>168</v>
      </c>
      <c r="J82" s="10" t="s">
        <v>163</v>
      </c>
    </row>
    <row r="83" spans="2:10" s="1" customFormat="1" ht="31.5" x14ac:dyDescent="0.25">
      <c r="B83" s="3" t="s">
        <v>148</v>
      </c>
      <c r="C83" s="10" t="s">
        <v>149</v>
      </c>
      <c r="D83" s="10" t="s">
        <v>68</v>
      </c>
      <c r="E83" s="10" t="s">
        <v>164</v>
      </c>
      <c r="F83" s="10" t="s">
        <v>68</v>
      </c>
      <c r="G83" s="10" t="s">
        <v>167</v>
      </c>
      <c r="H83" s="10"/>
      <c r="I83" s="10"/>
      <c r="J83" s="10"/>
    </row>
    <row r="84" spans="2:10" s="1" customFormat="1" x14ac:dyDescent="0.25">
      <c r="B84" s="3" t="s">
        <v>88</v>
      </c>
      <c r="C84" s="10" t="s">
        <v>150</v>
      </c>
      <c r="D84" s="10" t="s">
        <v>68</v>
      </c>
      <c r="E84" s="10" t="s">
        <v>151</v>
      </c>
      <c r="F84" s="10" t="s">
        <v>152</v>
      </c>
      <c r="G84" s="10" t="s">
        <v>153</v>
      </c>
      <c r="H84" s="10"/>
      <c r="I84" s="10" t="s">
        <v>154</v>
      </c>
      <c r="J84" s="10"/>
    </row>
    <row r="85" spans="2:10" s="1" customFormat="1" ht="63" x14ac:dyDescent="0.25">
      <c r="B85" s="3" t="s">
        <v>155</v>
      </c>
      <c r="C85" s="10" t="s">
        <v>150</v>
      </c>
      <c r="D85" s="10" t="s">
        <v>68</v>
      </c>
      <c r="E85" s="10" t="s">
        <v>156</v>
      </c>
      <c r="F85" s="10" t="s">
        <v>157</v>
      </c>
      <c r="G85" s="10" t="s">
        <v>158</v>
      </c>
      <c r="H85" s="10"/>
      <c r="I85" s="10" t="s">
        <v>169</v>
      </c>
      <c r="J85" s="10"/>
    </row>
    <row r="86" spans="2:10" s="1" customFormat="1" x14ac:dyDescent="0.25">
      <c r="B86" s="20" t="s">
        <v>159</v>
      </c>
    </row>
    <row r="87" spans="2:10" s="1" customFormat="1" x14ac:dyDescent="0.25"/>
    <row r="88" spans="2:10" s="1" customFormat="1" x14ac:dyDescent="0.25"/>
    <row r="89" spans="2:10" s="1" customFormat="1" x14ac:dyDescent="0.25"/>
    <row r="90" spans="2:10" s="1" customFormat="1" x14ac:dyDescent="0.25"/>
    <row r="91" spans="2:10" s="1" customFormat="1" x14ac:dyDescent="0.25"/>
    <row r="92" spans="2:10" s="1" customFormat="1" x14ac:dyDescent="0.25"/>
  </sheetData>
  <mergeCells count="49">
    <mergeCell ref="B3:B7"/>
    <mergeCell ref="C7:D7"/>
    <mergeCell ref="B1:D1"/>
    <mergeCell ref="H79:H80"/>
    <mergeCell ref="I79:I80"/>
    <mergeCell ref="J79:J80"/>
    <mergeCell ref="F79:G79"/>
    <mergeCell ref="E79:E80"/>
    <mergeCell ref="D79:D80"/>
    <mergeCell ref="C79:C80"/>
    <mergeCell ref="B79:B80"/>
    <mergeCell ref="B36:B37"/>
    <mergeCell ref="C36:C37"/>
    <mergeCell ref="C51:F52"/>
    <mergeCell ref="B39:B40"/>
    <mergeCell ref="C39:C40"/>
    <mergeCell ref="E39:E40"/>
    <mergeCell ref="F39:F40"/>
    <mergeCell ref="E42:E43"/>
    <mergeCell ref="B78:J78"/>
    <mergeCell ref="B44:B45"/>
    <mergeCell ref="C44:C45"/>
    <mergeCell ref="E44:E45"/>
    <mergeCell ref="F44:F45"/>
    <mergeCell ref="B46:B47"/>
    <mergeCell ref="C46:C47"/>
    <mergeCell ref="E46:E47"/>
    <mergeCell ref="F46:F47"/>
    <mergeCell ref="F42:F43"/>
    <mergeCell ref="C6:D6"/>
    <mergeCell ref="C3:D3"/>
    <mergeCell ref="C5:D5"/>
    <mergeCell ref="B32:B34"/>
    <mergeCell ref="C32:D32"/>
    <mergeCell ref="E32:G32"/>
    <mergeCell ref="C33:C34"/>
    <mergeCell ref="D33:D34"/>
    <mergeCell ref="E33:F33"/>
    <mergeCell ref="B22:B25"/>
    <mergeCell ref="C22:D22"/>
    <mergeCell ref="E22:F23"/>
    <mergeCell ref="C23:D23"/>
    <mergeCell ref="C24:C25"/>
    <mergeCell ref="D24:D25"/>
    <mergeCell ref="G33:G34"/>
    <mergeCell ref="G24:G25"/>
    <mergeCell ref="G36:G48"/>
    <mergeCell ref="E36:E37"/>
    <mergeCell ref="F36:F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075B-E27B-4195-9DE2-1C7E99C0B10D}">
  <dimension ref="A3:T11"/>
  <sheetViews>
    <sheetView topLeftCell="A4" zoomScale="75" zoomScaleNormal="75" workbookViewId="0">
      <selection activeCell="A8" sqref="A8:T11"/>
    </sheetView>
  </sheetViews>
  <sheetFormatPr defaultRowHeight="15.75" x14ac:dyDescent="0.25"/>
  <cols>
    <col min="3" max="5" width="11.875" customWidth="1"/>
    <col min="6" max="6" width="14.125" customWidth="1"/>
    <col min="9" max="9" width="11.875" customWidth="1"/>
    <col min="13" max="13" width="11" customWidth="1"/>
    <col min="14" max="14" width="11.375" customWidth="1"/>
  </cols>
  <sheetData>
    <row r="3" spans="1:20" ht="15.75" customHeight="1" x14ac:dyDescent="0.25"/>
    <row r="8" spans="1:20" ht="15.75" customHeight="1" x14ac:dyDescent="0.25">
      <c r="A8" s="25" t="s">
        <v>24</v>
      </c>
      <c r="B8" s="25" t="s">
        <v>25</v>
      </c>
      <c r="C8" s="25" t="s">
        <v>26</v>
      </c>
      <c r="D8" s="25" t="s">
        <v>27</v>
      </c>
      <c r="E8" s="37" t="s">
        <v>173</v>
      </c>
      <c r="F8" s="3" t="s">
        <v>62</v>
      </c>
      <c r="G8" s="3" t="s">
        <v>57</v>
      </c>
      <c r="H8" s="5" t="s">
        <v>58</v>
      </c>
      <c r="I8" s="5" t="s">
        <v>59</v>
      </c>
      <c r="J8" s="5" t="s">
        <v>172</v>
      </c>
      <c r="K8" s="6" t="s">
        <v>60</v>
      </c>
      <c r="L8" s="6" t="s">
        <v>61</v>
      </c>
      <c r="M8" s="5" t="s">
        <v>59</v>
      </c>
      <c r="N8" s="5" t="s">
        <v>58</v>
      </c>
      <c r="O8" s="5" t="s">
        <v>59</v>
      </c>
      <c r="P8" s="5" t="s">
        <v>58</v>
      </c>
      <c r="Q8" s="5" t="s">
        <v>59</v>
      </c>
      <c r="R8" s="5" t="s">
        <v>58</v>
      </c>
      <c r="S8" s="5" t="s">
        <v>59</v>
      </c>
      <c r="T8" s="5" t="s">
        <v>58</v>
      </c>
    </row>
    <row r="9" spans="1:20" x14ac:dyDescent="0.25">
      <c r="A9" s="5" t="s">
        <v>29</v>
      </c>
      <c r="B9" s="5"/>
      <c r="C9" s="5"/>
      <c r="D9" s="5" t="s">
        <v>30</v>
      </c>
      <c r="E9" s="5"/>
      <c r="F9" s="25" t="s">
        <v>9</v>
      </c>
      <c r="G9" s="25">
        <v>30</v>
      </c>
      <c r="H9" s="7">
        <f>(G9*4800)/1000</f>
        <v>144</v>
      </c>
      <c r="I9" s="5">
        <v>20</v>
      </c>
      <c r="J9" s="5">
        <v>0.2</v>
      </c>
      <c r="K9" s="25">
        <v>1.2</v>
      </c>
      <c r="L9" s="25">
        <v>2.2000000000000002</v>
      </c>
      <c r="M9" s="5">
        <v>40</v>
      </c>
      <c r="N9" s="25">
        <f>ROUND(H9*POWER((M9/I9),L9),1)</f>
        <v>661.7</v>
      </c>
      <c r="O9" s="5">
        <v>60</v>
      </c>
      <c r="P9" s="25">
        <f>ROUND(H9*POWER((O9/I9),L9),1)</f>
        <v>1614.5</v>
      </c>
      <c r="Q9" s="5">
        <v>80</v>
      </c>
      <c r="R9" s="25">
        <f>ROUND(H9*POWER((Q9/I9),L9),1)</f>
        <v>3040.1</v>
      </c>
      <c r="S9" s="5">
        <v>100</v>
      </c>
      <c r="T9" s="25">
        <f>ROUND(H9*POWER((S9/I9),L9),1)</f>
        <v>4967</v>
      </c>
    </row>
    <row r="10" spans="1:20" x14ac:dyDescent="0.25">
      <c r="A10" s="5" t="s">
        <v>32</v>
      </c>
      <c r="B10" s="5" t="s">
        <v>33</v>
      </c>
      <c r="C10" s="5" t="s">
        <v>34</v>
      </c>
      <c r="D10" s="5" t="s">
        <v>35</v>
      </c>
      <c r="E10" s="5"/>
      <c r="F10" s="25" t="s">
        <v>2</v>
      </c>
      <c r="G10" s="25">
        <v>26</v>
      </c>
      <c r="H10" s="7">
        <f t="shared" ref="H10:H11" si="0">(G10*4800)/1000</f>
        <v>124.8</v>
      </c>
      <c r="I10" s="5">
        <v>20</v>
      </c>
      <c r="J10" s="5">
        <v>0.2</v>
      </c>
      <c r="K10" s="25">
        <v>1.2</v>
      </c>
      <c r="L10" s="25">
        <v>2.8</v>
      </c>
      <c r="M10" s="5">
        <v>40</v>
      </c>
      <c r="N10" s="25">
        <f>ROUND(H10*POWER((M10/I10),L10),1)</f>
        <v>869.2</v>
      </c>
      <c r="O10" s="5">
        <v>60</v>
      </c>
      <c r="P10" s="25">
        <f>ROUND(H10*POWER((O10/I10),L10),1)</f>
        <v>2704.9</v>
      </c>
      <c r="Q10" s="5">
        <v>80</v>
      </c>
      <c r="R10" s="25">
        <f>ROUND(H10*POWER((Q10/I10),L10),1)</f>
        <v>6053.2</v>
      </c>
      <c r="S10" s="5">
        <v>100</v>
      </c>
      <c r="T10" s="25">
        <f t="shared" ref="T10:T11" si="1">ROUND(H10*POWER((S10/I10),L10),1)</f>
        <v>11306.6</v>
      </c>
    </row>
    <row r="11" spans="1:20" x14ac:dyDescent="0.25">
      <c r="A11" s="5"/>
      <c r="B11" s="5"/>
      <c r="C11" s="5"/>
      <c r="D11" s="5"/>
      <c r="E11" s="5"/>
      <c r="F11" s="25" t="s">
        <v>10</v>
      </c>
      <c r="G11" s="25">
        <v>23</v>
      </c>
      <c r="H11" s="7">
        <f t="shared" si="0"/>
        <v>110.4</v>
      </c>
      <c r="I11" s="5">
        <v>20</v>
      </c>
      <c r="J11" s="5">
        <v>0.2</v>
      </c>
      <c r="K11" s="25">
        <v>1.3</v>
      </c>
      <c r="L11" s="25">
        <v>2.7</v>
      </c>
      <c r="M11" s="5">
        <v>40</v>
      </c>
      <c r="N11" s="25">
        <f>ROUND(H11*POWER((M11/I11),L11),1)</f>
        <v>717.4</v>
      </c>
      <c r="O11" s="5">
        <v>60</v>
      </c>
      <c r="P11" s="25">
        <f>ROUND(H11*POWER((O11/I11),L11),1)</f>
        <v>2143.9</v>
      </c>
      <c r="Q11" s="5">
        <v>80</v>
      </c>
      <c r="R11" s="25">
        <f>ROUND(H11*POWER((Q11/I11),L11),1)</f>
        <v>4661.6000000000004</v>
      </c>
      <c r="S11" s="5">
        <v>100</v>
      </c>
      <c r="T11" s="25">
        <f t="shared" si="1"/>
        <v>8515.1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DD53-CBA0-4697-9F98-612BA4D260BC}">
  <dimension ref="B2:I44"/>
  <sheetViews>
    <sheetView tabSelected="1" zoomScale="75" zoomScaleNormal="75" workbookViewId="0">
      <selection activeCell="C2" sqref="C2:G2"/>
    </sheetView>
  </sheetViews>
  <sheetFormatPr defaultRowHeight="15.75" x14ac:dyDescent="0.25"/>
  <cols>
    <col min="2" max="2" width="11.625" customWidth="1"/>
  </cols>
  <sheetData>
    <row r="2" spans="2:9" s="1" customFormat="1" ht="40.5" customHeight="1" x14ac:dyDescent="0.25">
      <c r="B2" s="23" t="s">
        <v>0</v>
      </c>
      <c r="C2" s="36" t="s">
        <v>171</v>
      </c>
      <c r="D2" s="36"/>
      <c r="E2" s="36"/>
      <c r="F2" s="36"/>
      <c r="G2" s="36"/>
      <c r="H2" s="23" t="s">
        <v>1</v>
      </c>
      <c r="I2" s="23" t="s">
        <v>5</v>
      </c>
    </row>
    <row r="3" spans="2:9" s="1" customFormat="1" ht="21" customHeight="1" x14ac:dyDescent="0.25">
      <c r="B3" s="23" t="s">
        <v>9</v>
      </c>
      <c r="C3" s="23">
        <v>144</v>
      </c>
      <c r="D3" s="23">
        <v>662</v>
      </c>
      <c r="E3" s="23">
        <v>1615</v>
      </c>
      <c r="F3" s="24">
        <v>3040</v>
      </c>
      <c r="G3" s="24">
        <v>4967</v>
      </c>
      <c r="H3" s="23">
        <v>1.2</v>
      </c>
      <c r="I3" s="23">
        <v>2.2000000000000002</v>
      </c>
    </row>
    <row r="4" spans="2:9" s="22" customFormat="1" x14ac:dyDescent="0.25">
      <c r="B4" s="21"/>
      <c r="C4" s="22" t="s">
        <v>170</v>
      </c>
      <c r="D4" s="22" t="s">
        <v>174</v>
      </c>
      <c r="E4" s="22" t="s">
        <v>175</v>
      </c>
      <c r="F4" s="22" t="s">
        <v>176</v>
      </c>
      <c r="G4" s="22" t="s">
        <v>8</v>
      </c>
    </row>
    <row r="5" spans="2:9" x14ac:dyDescent="0.25">
      <c r="B5">
        <v>0.01</v>
      </c>
      <c r="C5">
        <f>144*POWER(($B5/0.2),$H$3)</f>
        <v>3.9548179559020231</v>
      </c>
      <c r="D5">
        <f>662*POWER(($B5/0.2),$H$3)</f>
        <v>18.181176991716246</v>
      </c>
      <c r="E5">
        <f>1615*POWER(($B5/0.2),$H$3)</f>
        <v>44.354381935984499</v>
      </c>
      <c r="F5">
        <f>3040*POWER(($B5/0.2),$H$3)</f>
        <v>83.490601291264937</v>
      </c>
      <c r="G5">
        <f>4967*POWER(($B5/0.2),$H$3)</f>
        <v>136.41375546503716</v>
      </c>
    </row>
    <row r="6" spans="2:9" x14ac:dyDescent="0.25">
      <c r="B6">
        <v>0.02</v>
      </c>
      <c r="C6">
        <f t="shared" ref="C6:C44" si="0">144*POWER(($B6/0.2),$H$3)</f>
        <v>9.0857857605147814</v>
      </c>
      <c r="D6">
        <f t="shared" ref="D6:D44" si="1">662*POWER(($B6/0.2),$H$3)</f>
        <v>41.769376204588788</v>
      </c>
      <c r="E6">
        <f t="shared" ref="E6:E44" si="2">1615*POWER(($B6/0.2),$H$3)</f>
        <v>101.89961113355119</v>
      </c>
      <c r="F6">
        <f t="shared" ref="F6:F44" si="3">3040*POWER(($B6/0.2),$H$3)</f>
        <v>191.81103272197873</v>
      </c>
      <c r="G6">
        <f t="shared" ref="G6:G44" si="4">4967*POWER(($B6/0.2),$H$3)</f>
        <v>313.39651300331195</v>
      </c>
    </row>
    <row r="7" spans="2:9" x14ac:dyDescent="0.25">
      <c r="B7">
        <v>0.03</v>
      </c>
      <c r="C7">
        <f t="shared" si="0"/>
        <v>14.779917264642448</v>
      </c>
      <c r="D7">
        <f t="shared" si="1"/>
        <v>67.946564091620147</v>
      </c>
      <c r="E7">
        <f t="shared" si="2"/>
        <v>165.76087765553856</v>
      </c>
      <c r="F7">
        <f t="shared" si="3"/>
        <v>312.02047558689611</v>
      </c>
      <c r="G7">
        <f t="shared" si="4"/>
        <v>509.80450731582664</v>
      </c>
    </row>
    <row r="8" spans="2:9" x14ac:dyDescent="0.25">
      <c r="B8">
        <v>0.04</v>
      </c>
      <c r="C8">
        <f t="shared" si="0"/>
        <v>20.873654313917633</v>
      </c>
      <c r="D8">
        <f t="shared" si="1"/>
        <v>95.960827470926887</v>
      </c>
      <c r="E8">
        <f t="shared" si="2"/>
        <v>234.10383136789565</v>
      </c>
      <c r="F8">
        <f t="shared" si="3"/>
        <v>440.6660355160389</v>
      </c>
      <c r="G8">
        <f t="shared" si="4"/>
        <v>719.99611789742278</v>
      </c>
    </row>
    <row r="9" spans="2:9" x14ac:dyDescent="0.25">
      <c r="B9">
        <v>0.05</v>
      </c>
      <c r="C9">
        <f t="shared" si="0"/>
        <v>27.282898197187166</v>
      </c>
      <c r="D9">
        <f t="shared" si="1"/>
        <v>125.42554587873543</v>
      </c>
      <c r="E9">
        <f t="shared" si="2"/>
        <v>305.98528186428661</v>
      </c>
      <c r="F9">
        <f t="shared" si="3"/>
        <v>575.9722952739512</v>
      </c>
      <c r="G9">
        <f t="shared" si="4"/>
        <v>941.07052323214339</v>
      </c>
    </row>
    <row r="10" spans="2:9" x14ac:dyDescent="0.25">
      <c r="B10">
        <v>0.06</v>
      </c>
      <c r="C10">
        <f t="shared" si="0"/>
        <v>33.955333297774104</v>
      </c>
      <c r="D10">
        <f t="shared" si="1"/>
        <v>156.10021279948927</v>
      </c>
      <c r="E10">
        <f t="shared" si="2"/>
        <v>380.81849497156367</v>
      </c>
      <c r="F10">
        <f t="shared" si="3"/>
        <v>716.83481406411988</v>
      </c>
      <c r="G10">
        <f t="shared" si="4"/>
        <v>1171.2231978475274</v>
      </c>
    </row>
    <row r="11" spans="2:9" x14ac:dyDescent="0.25">
      <c r="B11">
        <v>7.0000000000000007E-2</v>
      </c>
      <c r="C11">
        <f t="shared" si="0"/>
        <v>40.854899388187036</v>
      </c>
      <c r="D11">
        <f t="shared" si="1"/>
        <v>187.81905135402653</v>
      </c>
      <c r="E11">
        <f t="shared" si="2"/>
        <v>458.19904522168105</v>
      </c>
      <c r="F11">
        <f t="shared" si="3"/>
        <v>862.49232041728192</v>
      </c>
      <c r="G11">
        <f t="shared" si="4"/>
        <v>1409.2103143133681</v>
      </c>
    </row>
    <row r="12" spans="2:9" x14ac:dyDescent="0.25">
      <c r="B12">
        <v>0.08</v>
      </c>
      <c r="C12">
        <f t="shared" si="0"/>
        <v>47.955064746347887</v>
      </c>
      <c r="D12">
        <f t="shared" si="1"/>
        <v>220.46008932001598</v>
      </c>
      <c r="E12">
        <f t="shared" si="2"/>
        <v>537.82937198161005</v>
      </c>
      <c r="F12">
        <f t="shared" si="3"/>
        <v>1012.3847002006777</v>
      </c>
      <c r="G12">
        <f t="shared" si="4"/>
        <v>1654.1167124660415</v>
      </c>
    </row>
    <row r="13" spans="2:9" x14ac:dyDescent="0.25">
      <c r="B13">
        <v>0.09</v>
      </c>
      <c r="C13">
        <f t="shared" si="0"/>
        <v>55.235400664567905</v>
      </c>
      <c r="D13">
        <f t="shared" si="1"/>
        <v>253.92941138849969</v>
      </c>
      <c r="E13">
        <f t="shared" si="2"/>
        <v>619.48036161998039</v>
      </c>
      <c r="F13">
        <f t="shared" si="3"/>
        <v>1166.0806806964335</v>
      </c>
      <c r="G13">
        <f t="shared" si="4"/>
        <v>1905.2377437563111</v>
      </c>
    </row>
    <row r="14" spans="2:9" x14ac:dyDescent="0.25">
      <c r="B14">
        <v>0.1</v>
      </c>
      <c r="C14">
        <f t="shared" si="0"/>
        <v>62.679640557320937</v>
      </c>
      <c r="D14">
        <f t="shared" si="1"/>
        <v>288.15223645101707</v>
      </c>
      <c r="E14">
        <f t="shared" si="2"/>
        <v>702.96957986162022</v>
      </c>
      <c r="F14">
        <f t="shared" si="3"/>
        <v>1323.2368562101087</v>
      </c>
      <c r="G14">
        <f t="shared" si="4"/>
        <v>2162.0123239459244</v>
      </c>
    </row>
    <row r="15" spans="2:9" x14ac:dyDescent="0.25">
      <c r="B15">
        <v>0.11</v>
      </c>
      <c r="C15">
        <f t="shared" si="0"/>
        <v>70.274492748213021</v>
      </c>
      <c r="D15">
        <f t="shared" si="1"/>
        <v>323.06745971747932</v>
      </c>
      <c r="E15">
        <f t="shared" si="2"/>
        <v>788.14795686363902</v>
      </c>
      <c r="F15">
        <f t="shared" si="3"/>
        <v>1483.572624684497</v>
      </c>
      <c r="G15">
        <f t="shared" si="4"/>
        <v>2423.9819825025979</v>
      </c>
    </row>
    <row r="16" spans="2:9" x14ac:dyDescent="0.25">
      <c r="B16">
        <v>0.12</v>
      </c>
      <c r="C16">
        <f t="shared" si="0"/>
        <v>78.008871005058324</v>
      </c>
      <c r="D16">
        <f t="shared" si="1"/>
        <v>358.62411531492086</v>
      </c>
      <c r="E16">
        <f t="shared" si="2"/>
        <v>874.89115745256379</v>
      </c>
      <c r="F16">
        <f t="shared" si="3"/>
        <v>1646.85394344012</v>
      </c>
      <c r="G16">
        <f t="shared" si="4"/>
        <v>2690.7643214036434</v>
      </c>
    </row>
    <row r="17" spans="2:7" x14ac:dyDescent="0.25">
      <c r="B17">
        <v>0.13</v>
      </c>
      <c r="C17">
        <f t="shared" si="0"/>
        <v>85.873372660342625</v>
      </c>
      <c r="D17">
        <f t="shared" si="1"/>
        <v>394.77897709129735</v>
      </c>
      <c r="E17">
        <f t="shared" si="2"/>
        <v>963.09372810037053</v>
      </c>
      <c r="F17">
        <f t="shared" si="3"/>
        <v>1812.8823117183445</v>
      </c>
      <c r="G17">
        <f t="shared" si="4"/>
        <v>2962.0350139161237</v>
      </c>
    </row>
    <row r="18" spans="2:7" x14ac:dyDescent="0.25">
      <c r="B18">
        <v>0.14000000000000001</v>
      </c>
      <c r="C18">
        <f t="shared" si="0"/>
        <v>93.85991144155966</v>
      </c>
      <c r="D18">
        <f t="shared" si="1"/>
        <v>431.49487065494787</v>
      </c>
      <c r="E18">
        <f t="shared" si="2"/>
        <v>1052.6649790147142</v>
      </c>
      <c r="F18">
        <f t="shared" si="3"/>
        <v>1981.4870193218148</v>
      </c>
      <c r="G18">
        <f t="shared" si="4"/>
        <v>3237.5151397932418</v>
      </c>
    </row>
    <row r="19" spans="2:7" x14ac:dyDescent="0.25">
      <c r="B19">
        <v>0.15</v>
      </c>
      <c r="C19">
        <f t="shared" si="0"/>
        <v>101.96145121984939</v>
      </c>
      <c r="D19">
        <f t="shared" si="1"/>
        <v>468.73944935791872</v>
      </c>
      <c r="E19">
        <f t="shared" si="2"/>
        <v>1143.5259980559499</v>
      </c>
      <c r="F19">
        <f t="shared" si="3"/>
        <v>2152.519525752376</v>
      </c>
      <c r="G19">
        <f t="shared" si="4"/>
        <v>3516.962001451333</v>
      </c>
    </row>
    <row r="20" spans="2:7" x14ac:dyDescent="0.25">
      <c r="B20">
        <v>0.16</v>
      </c>
      <c r="C20">
        <f t="shared" si="0"/>
        <v>110.17180797581224</v>
      </c>
      <c r="D20">
        <f t="shared" si="1"/>
        <v>506.48428388880353</v>
      </c>
      <c r="E20">
        <f t="shared" si="2"/>
        <v>1235.6074297287278</v>
      </c>
      <c r="F20">
        <f t="shared" si="3"/>
        <v>2325.8492794893696</v>
      </c>
      <c r="G20">
        <f t="shared" si="4"/>
        <v>3800.1622931656907</v>
      </c>
    </row>
    <row r="21" spans="2:7" x14ac:dyDescent="0.25">
      <c r="B21">
        <v>0.17</v>
      </c>
      <c r="C21">
        <f t="shared" si="0"/>
        <v>118.48549928430371</v>
      </c>
      <c r="D21">
        <f t="shared" si="1"/>
        <v>544.70417032089631</v>
      </c>
      <c r="E21">
        <f t="shared" si="2"/>
        <v>1328.8477871121563</v>
      </c>
      <c r="F21">
        <f t="shared" si="3"/>
        <v>2501.360540446412</v>
      </c>
      <c r="G21">
        <f t="shared" si="4"/>
        <v>4086.9269093412263</v>
      </c>
    </row>
    <row r="22" spans="2:7" x14ac:dyDescent="0.25">
      <c r="B22">
        <v>0.18</v>
      </c>
      <c r="C22">
        <f t="shared" si="0"/>
        <v>126.89762776198258</v>
      </c>
      <c r="D22">
        <f t="shared" si="1"/>
        <v>583.37659429466987</v>
      </c>
      <c r="E22">
        <f t="shared" si="2"/>
        <v>1423.1921446916797</v>
      </c>
      <c r="F22">
        <f t="shared" si="3"/>
        <v>2678.9499194196324</v>
      </c>
      <c r="G22">
        <f t="shared" si="4"/>
        <v>4377.0869242622739</v>
      </c>
    </row>
    <row r="23" spans="2:7" x14ac:dyDescent="0.25">
      <c r="B23">
        <v>0.19</v>
      </c>
      <c r="C23">
        <f t="shared" si="0"/>
        <v>135.40378933478001</v>
      </c>
      <c r="D23">
        <f t="shared" si="1"/>
        <v>622.48130930294701</v>
      </c>
      <c r="E23">
        <f t="shared" si="2"/>
        <v>1518.591109553262</v>
      </c>
      <c r="F23">
        <f t="shared" si="3"/>
        <v>2858.5244415120228</v>
      </c>
      <c r="G23">
        <f t="shared" si="4"/>
        <v>4670.4904279573084</v>
      </c>
    </row>
    <row r="24" spans="2:7" x14ac:dyDescent="0.25">
      <c r="B24">
        <v>0.2</v>
      </c>
      <c r="C24">
        <f t="shared" si="0"/>
        <v>144</v>
      </c>
      <c r="D24">
        <f t="shared" si="1"/>
        <v>662</v>
      </c>
      <c r="E24">
        <f t="shared" si="2"/>
        <v>1615</v>
      </c>
      <c r="F24">
        <f t="shared" si="3"/>
        <v>3040</v>
      </c>
      <c r="G24">
        <f t="shared" si="4"/>
        <v>4967</v>
      </c>
    </row>
    <row r="25" spans="2:7" x14ac:dyDescent="0.25">
      <c r="B25">
        <v>0.21</v>
      </c>
      <c r="C25">
        <f t="shared" si="0"/>
        <v>152.68263660823095</v>
      </c>
      <c r="D25">
        <f t="shared" si="1"/>
        <v>701.91600996283955</v>
      </c>
      <c r="E25">
        <f t="shared" si="2"/>
        <v>1712.3781814048125</v>
      </c>
      <c r="F25">
        <f t="shared" si="3"/>
        <v>3223.3001061737646</v>
      </c>
      <c r="G25">
        <f t="shared" si="4"/>
        <v>5266.4906668964113</v>
      </c>
    </row>
    <row r="26" spans="2:7" x14ac:dyDescent="0.25">
      <c r="B26">
        <v>0.22</v>
      </c>
      <c r="C26">
        <f t="shared" si="0"/>
        <v>161.44838843624672</v>
      </c>
      <c r="D26">
        <f t="shared" si="1"/>
        <v>742.21411906107869</v>
      </c>
      <c r="E26">
        <f t="shared" si="2"/>
        <v>1810.6885230870726</v>
      </c>
      <c r="F26">
        <f t="shared" si="3"/>
        <v>3408.3548669874308</v>
      </c>
      <c r="G26">
        <f t="shared" si="4"/>
        <v>5568.848231686371</v>
      </c>
    </row>
    <row r="27" spans="2:7" x14ac:dyDescent="0.25">
      <c r="B27">
        <v>0.23</v>
      </c>
      <c r="C27">
        <f t="shared" si="0"/>
        <v>170.29421717979537</v>
      </c>
      <c r="D27">
        <f t="shared" si="1"/>
        <v>782.88035953489259</v>
      </c>
      <c r="E27">
        <f t="shared" si="2"/>
        <v>1909.8969496206216</v>
      </c>
      <c r="F27">
        <f t="shared" si="3"/>
        <v>3595.1001404623466</v>
      </c>
      <c r="G27">
        <f t="shared" si="4"/>
        <v>5873.9678939725254</v>
      </c>
    </row>
    <row r="28" spans="2:7" x14ac:dyDescent="0.25">
      <c r="B28">
        <v>0.24</v>
      </c>
      <c r="C28">
        <f t="shared" si="0"/>
        <v>179.21732359737277</v>
      </c>
      <c r="D28">
        <f t="shared" si="1"/>
        <v>823.90186264903321</v>
      </c>
      <c r="E28">
        <f t="shared" si="2"/>
        <v>2009.9720667344238</v>
      </c>
      <c r="F28">
        <f t="shared" si="3"/>
        <v>3783.476831500092</v>
      </c>
      <c r="G28">
        <f t="shared" si="4"/>
        <v>6181.7530993621567</v>
      </c>
    </row>
    <row r="29" spans="2:7" x14ac:dyDescent="0.25">
      <c r="B29">
        <v>0.25</v>
      </c>
      <c r="C29">
        <f t="shared" si="0"/>
        <v>188.2151194664292</v>
      </c>
      <c r="D29">
        <f t="shared" si="1"/>
        <v>865.26672976927864</v>
      </c>
      <c r="E29">
        <f t="shared" si="2"/>
        <v>2110.8848467936327</v>
      </c>
      <c r="F29">
        <f t="shared" si="3"/>
        <v>3973.4302998468384</v>
      </c>
      <c r="G29">
        <f t="shared" si="4"/>
        <v>6492.1145721510675</v>
      </c>
    </row>
    <row r="30" spans="2:7" x14ac:dyDescent="0.25">
      <c r="B30">
        <v>0.26</v>
      </c>
      <c r="C30">
        <f t="shared" si="0"/>
        <v>197.28520382596588</v>
      </c>
      <c r="D30">
        <f t="shared" si="1"/>
        <v>906.96392314437082</v>
      </c>
      <c r="E30">
        <f t="shared" si="2"/>
        <v>2212.6083623537143</v>
      </c>
      <c r="F30">
        <f t="shared" si="3"/>
        <v>4164.9098585481679</v>
      </c>
      <c r="G30">
        <f t="shared" si="4"/>
        <v>6804.9694958581422</v>
      </c>
    </row>
    <row r="31" spans="2:7" x14ac:dyDescent="0.25">
      <c r="B31">
        <v>0.27</v>
      </c>
      <c r="C31">
        <f t="shared" si="0"/>
        <v>206.4253427097353</v>
      </c>
      <c r="D31">
        <f t="shared" si="1"/>
        <v>948.98317273503312</v>
      </c>
      <c r="E31">
        <f t="shared" si="2"/>
        <v>2315.1175588626561</v>
      </c>
      <c r="F31">
        <f t="shared" si="3"/>
        <v>4357.8683460944121</v>
      </c>
      <c r="G31">
        <f t="shared" si="4"/>
        <v>7120.2408141614951</v>
      </c>
    </row>
    <row r="32" spans="2:7" x14ac:dyDescent="0.25">
      <c r="B32">
        <v>0.28000000000000003</v>
      </c>
      <c r="C32">
        <f t="shared" si="0"/>
        <v>215.63345174617393</v>
      </c>
      <c r="D32">
        <f t="shared" si="1"/>
        <v>991.31489622199399</v>
      </c>
      <c r="E32">
        <f t="shared" si="2"/>
        <v>2418.3890595143812</v>
      </c>
      <c r="F32">
        <f t="shared" si="3"/>
        <v>4552.2617590858936</v>
      </c>
      <c r="G32">
        <f t="shared" si="4"/>
        <v>7437.8566307169849</v>
      </c>
    </row>
    <row r="33" spans="2:7" x14ac:dyDescent="0.25">
      <c r="B33">
        <v>0.28999999999999998</v>
      </c>
      <c r="C33">
        <f t="shared" si="0"/>
        <v>224.90758113112472</v>
      </c>
      <c r="D33">
        <f t="shared" si="1"/>
        <v>1033.9501299222538</v>
      </c>
      <c r="E33">
        <f t="shared" si="2"/>
        <v>2522.4009967136558</v>
      </c>
      <c r="F33">
        <f t="shared" si="3"/>
        <v>4748.0489349904101</v>
      </c>
      <c r="G33">
        <f t="shared" si="4"/>
        <v>7757.7496908215026</v>
      </c>
    </row>
    <row r="34" spans="2:7" x14ac:dyDescent="0.25">
      <c r="B34">
        <v>0.3</v>
      </c>
      <c r="C34">
        <f t="shared" si="0"/>
        <v>234.24590257870284</v>
      </c>
      <c r="D34">
        <f t="shared" si="1"/>
        <v>1076.8804687993145</v>
      </c>
      <c r="E34">
        <f t="shared" si="2"/>
        <v>2627.1328657264244</v>
      </c>
      <c r="F34">
        <f t="shared" si="3"/>
        <v>4945.1912766615042</v>
      </c>
      <c r="G34">
        <f t="shared" si="4"/>
        <v>8079.8569313084517</v>
      </c>
    </row>
    <row r="35" spans="2:7" x14ac:dyDescent="0.25">
      <c r="B35">
        <v>0.31</v>
      </c>
      <c r="C35">
        <f t="shared" si="0"/>
        <v>243.64669793232915</v>
      </c>
      <c r="D35">
        <f t="shared" si="1"/>
        <v>1120.0980141055688</v>
      </c>
      <c r="E35">
        <f t="shared" si="2"/>
        <v>2732.565396949386</v>
      </c>
      <c r="F35">
        <f t="shared" si="3"/>
        <v>5143.6525119047265</v>
      </c>
      <c r="G35">
        <f t="shared" si="4"/>
        <v>8404.1190877074932</v>
      </c>
    </row>
    <row r="36" spans="2:7" x14ac:dyDescent="0.25">
      <c r="B36">
        <v>0.32</v>
      </c>
      <c r="C36">
        <f t="shared" si="0"/>
        <v>253.10834917772951</v>
      </c>
      <c r="D36">
        <f t="shared" si="1"/>
        <v>1163.59532746984</v>
      </c>
      <c r="E36">
        <f t="shared" si="2"/>
        <v>2838.6804439030079</v>
      </c>
      <c r="F36">
        <f t="shared" si="3"/>
        <v>5343.398482640956</v>
      </c>
      <c r="G36">
        <f t="shared" si="4"/>
        <v>8730.480349762378</v>
      </c>
    </row>
    <row r="37" spans="2:7" x14ac:dyDescent="0.25">
      <c r="B37">
        <v>0.33</v>
      </c>
      <c r="C37">
        <f t="shared" si="0"/>
        <v>262.62932964670574</v>
      </c>
      <c r="D37">
        <f t="shared" si="1"/>
        <v>1207.3653904591611</v>
      </c>
      <c r="E37">
        <f t="shared" si="2"/>
        <v>2945.4608845793737</v>
      </c>
      <c r="F37">
        <f t="shared" si="3"/>
        <v>5544.3969592082321</v>
      </c>
      <c r="G37">
        <f t="shared" si="4"/>
        <v>9058.8880580221357</v>
      </c>
    </row>
    <row r="38" spans="2:7" x14ac:dyDescent="0.25">
      <c r="B38">
        <v>0.34</v>
      </c>
      <c r="C38">
        <f t="shared" si="0"/>
        <v>272.20819623776407</v>
      </c>
      <c r="D38">
        <f t="shared" si="1"/>
        <v>1251.4015688152765</v>
      </c>
      <c r="E38">
        <f t="shared" si="2"/>
        <v>3052.8905341943678</v>
      </c>
      <c r="F38">
        <f t="shared" si="3"/>
        <v>5746.6174761305747</v>
      </c>
      <c r="G38">
        <f t="shared" si="4"/>
        <v>9389.2924355067644</v>
      </c>
    </row>
    <row r="39" spans="2:7" x14ac:dyDescent="0.25">
      <c r="B39">
        <v>0.35</v>
      </c>
      <c r="C39">
        <f t="shared" si="0"/>
        <v>281.84358250947639</v>
      </c>
      <c r="D39">
        <f t="shared" si="1"/>
        <v>1295.6975807032873</v>
      </c>
      <c r="E39">
        <f t="shared" si="2"/>
        <v>3160.9540677278083</v>
      </c>
      <c r="F39">
        <f t="shared" si="3"/>
        <v>5950.0311863111683</v>
      </c>
      <c r="G39">
        <f t="shared" si="4"/>
        <v>9721.6463494761756</v>
      </c>
    </row>
    <row r="40" spans="2:7" x14ac:dyDescent="0.25">
      <c r="B40">
        <v>0.36</v>
      </c>
      <c r="C40">
        <f t="shared" si="0"/>
        <v>291.53419252643096</v>
      </c>
      <c r="D40">
        <f t="shared" si="1"/>
        <v>1340.24746842012</v>
      </c>
      <c r="E40">
        <f t="shared" si="2"/>
        <v>3269.6369509040692</v>
      </c>
      <c r="F40">
        <f t="shared" si="3"/>
        <v>6154.610731113542</v>
      </c>
      <c r="G40">
        <f t="shared" si="4"/>
        <v>10055.905099158212</v>
      </c>
    </row>
    <row r="41" spans="2:7" x14ac:dyDescent="0.25">
      <c r="B41">
        <v>0.37</v>
      </c>
      <c r="C41">
        <f t="shared" si="0"/>
        <v>301.27879535705642</v>
      </c>
      <c r="D41">
        <f t="shared" si="1"/>
        <v>1385.045573099801</v>
      </c>
      <c r="E41">
        <f t="shared" si="2"/>
        <v>3378.9253784836537</v>
      </c>
      <c r="F41">
        <f t="shared" si="3"/>
        <v>6360.3301242045245</v>
      </c>
      <c r="G41">
        <f t="shared" si="4"/>
        <v>10392.026225961801</v>
      </c>
    </row>
    <row r="42" spans="2:7" x14ac:dyDescent="0.25">
      <c r="B42">
        <v>0.38</v>
      </c>
      <c r="C42">
        <f t="shared" si="0"/>
        <v>311.07622013845372</v>
      </c>
      <c r="D42">
        <f t="shared" si="1"/>
        <v>1430.0865120253914</v>
      </c>
      <c r="E42">
        <f t="shared" si="2"/>
        <v>3488.8062189139077</v>
      </c>
      <c r="F42">
        <f t="shared" si="3"/>
        <v>6567.1646473673563</v>
      </c>
      <c r="G42">
        <f t="shared" si="4"/>
        <v>10729.969343247914</v>
      </c>
    </row>
    <row r="43" spans="2:7" x14ac:dyDescent="0.25">
      <c r="B43">
        <v>0.39</v>
      </c>
      <c r="C43">
        <f t="shared" si="0"/>
        <v>320.92535163636626</v>
      </c>
      <c r="D43">
        <f t="shared" si="1"/>
        <v>1475.3651582171838</v>
      </c>
      <c r="E43">
        <f t="shared" si="2"/>
        <v>3599.2669645328579</v>
      </c>
      <c r="F43">
        <f t="shared" si="3"/>
        <v>6775.0907567677323</v>
      </c>
      <c r="G43">
        <f t="shared" si="4"/>
        <v>11069.695983179385</v>
      </c>
    </row>
    <row r="44" spans="2:7" x14ac:dyDescent="0.25">
      <c r="B44">
        <v>0.4</v>
      </c>
      <c r="C44">
        <f t="shared" si="0"/>
        <v>330.82512623914613</v>
      </c>
      <c r="D44">
        <f t="shared" si="1"/>
        <v>1520.8766220160744</v>
      </c>
      <c r="E44">
        <f t="shared" si="2"/>
        <v>3710.2956866404234</v>
      </c>
      <c r="F44">
        <f t="shared" si="3"/>
        <v>6984.0859983819737</v>
      </c>
      <c r="G44">
        <f t="shared" si="4"/>
        <v>11411.169458540548</v>
      </c>
    </row>
  </sheetData>
  <mergeCells count="1">
    <mergeCell ref="C2:G2"/>
  </mergeCells>
  <phoneticPr fontId="17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483D-7945-4A4B-B926-0E7B7576D429}">
  <dimension ref="B2:I44"/>
  <sheetViews>
    <sheetView zoomScale="75" zoomScaleNormal="75" workbookViewId="0">
      <selection activeCell="B4" sqref="B4"/>
    </sheetView>
  </sheetViews>
  <sheetFormatPr defaultRowHeight="15.75" x14ac:dyDescent="0.25"/>
  <cols>
    <col min="2" max="2" width="11.625" customWidth="1"/>
  </cols>
  <sheetData>
    <row r="2" spans="2:9" s="1" customFormat="1" ht="40.5" customHeight="1" x14ac:dyDescent="0.25">
      <c r="B2" s="41" t="s">
        <v>0</v>
      </c>
      <c r="C2" s="42" t="s">
        <v>171</v>
      </c>
      <c r="D2" s="42"/>
      <c r="E2" s="42"/>
      <c r="F2" s="42"/>
      <c r="G2" s="42"/>
      <c r="H2" s="41" t="s">
        <v>1</v>
      </c>
      <c r="I2" s="41" t="s">
        <v>5</v>
      </c>
    </row>
    <row r="3" spans="2:9" s="1" customFormat="1" ht="21" customHeight="1" x14ac:dyDescent="0.25">
      <c r="B3" s="41" t="s">
        <v>2</v>
      </c>
      <c r="C3" s="41">
        <v>125</v>
      </c>
      <c r="D3" s="41">
        <v>870</v>
      </c>
      <c r="E3" s="41">
        <v>2705</v>
      </c>
      <c r="F3" s="41">
        <v>6053</v>
      </c>
      <c r="G3" s="41">
        <v>11307</v>
      </c>
      <c r="H3" s="41">
        <v>1.2</v>
      </c>
      <c r="I3" s="41">
        <v>2.8</v>
      </c>
    </row>
    <row r="4" spans="2:9" s="22" customFormat="1" x14ac:dyDescent="0.25">
      <c r="B4" s="21"/>
      <c r="C4" s="22" t="s">
        <v>170</v>
      </c>
      <c r="D4" s="22" t="s">
        <v>174</v>
      </c>
      <c r="E4" s="22" t="s">
        <v>175</v>
      </c>
      <c r="F4" s="22" t="s">
        <v>176</v>
      </c>
      <c r="G4" s="22" t="s">
        <v>8</v>
      </c>
    </row>
    <row r="5" spans="2:9" x14ac:dyDescent="0.25">
      <c r="B5">
        <v>0.01</v>
      </c>
      <c r="C5">
        <f>125*POWER(($B5/0.2),$H$3)</f>
        <v>3.4330016978316173</v>
      </c>
      <c r="D5">
        <f>870*POWER(($B5/0.2),$H$3)</f>
        <v>23.893691816908056</v>
      </c>
      <c r="E5">
        <f>2705*POWER(($B5/0.2),$H$3)</f>
        <v>74.290156741076203</v>
      </c>
      <c r="F5">
        <f>6053*POWER(($B5/0.2),$H$3)</f>
        <v>166.23967421579823</v>
      </c>
      <c r="G5">
        <f>11307*POWER(($B5/0.2),$H$3)</f>
        <v>310.53560157905679</v>
      </c>
    </row>
    <row r="6" spans="2:9" x14ac:dyDescent="0.25">
      <c r="B6">
        <v>0.02</v>
      </c>
      <c r="C6">
        <f t="shared" ref="C6:C44" si="0">125*POWER(($B6/0.2),$H$3)</f>
        <v>7.8869668060024143</v>
      </c>
      <c r="D6">
        <f t="shared" ref="D6:D44" si="1">870*POWER(($B6/0.2),$H$3)</f>
        <v>54.893288969776805</v>
      </c>
      <c r="E6">
        <f t="shared" ref="E6:E44" si="2">2705*POWER(($B6/0.2),$H$3)</f>
        <v>170.67396168189225</v>
      </c>
      <c r="F6">
        <f t="shared" ref="F6:F44" si="3">6053*POWER(($B6/0.2),$H$3)</f>
        <v>381.91848061386094</v>
      </c>
      <c r="G6">
        <f t="shared" ref="G6:G44" si="4">11307*POWER(($B6/0.2),$H$3)</f>
        <v>713.42346940375444</v>
      </c>
    </row>
    <row r="7" spans="2:9" x14ac:dyDescent="0.25">
      <c r="B7">
        <v>0.03</v>
      </c>
      <c r="C7">
        <f t="shared" si="0"/>
        <v>12.829789292224346</v>
      </c>
      <c r="D7">
        <f t="shared" si="1"/>
        <v>89.295333473881456</v>
      </c>
      <c r="E7">
        <f t="shared" si="2"/>
        <v>277.63664028373483</v>
      </c>
      <c r="F7">
        <f t="shared" si="3"/>
        <v>621.26971668667181</v>
      </c>
      <c r="G7">
        <f t="shared" si="4"/>
        <v>1160.5314202174454</v>
      </c>
    </row>
    <row r="8" spans="2:9" x14ac:dyDescent="0.25">
      <c r="B8">
        <v>0.04</v>
      </c>
      <c r="C8">
        <f t="shared" si="0"/>
        <v>18.119491591942388</v>
      </c>
      <c r="D8">
        <f t="shared" si="1"/>
        <v>126.11166147991902</v>
      </c>
      <c r="E8">
        <f t="shared" si="2"/>
        <v>392.10579804963328</v>
      </c>
      <c r="F8">
        <f t="shared" si="3"/>
        <v>877.41826084821821</v>
      </c>
      <c r="G8">
        <f t="shared" si="4"/>
        <v>1639.0167314407408</v>
      </c>
    </row>
    <row r="9" spans="2:9" x14ac:dyDescent="0.25">
      <c r="B9">
        <v>0.05</v>
      </c>
      <c r="C9">
        <f t="shared" si="0"/>
        <v>23.683071351724969</v>
      </c>
      <c r="D9">
        <f t="shared" si="1"/>
        <v>164.83417660800578</v>
      </c>
      <c r="E9">
        <f t="shared" si="2"/>
        <v>512.50166405132836</v>
      </c>
      <c r="F9">
        <f t="shared" si="3"/>
        <v>1146.8290471359298</v>
      </c>
      <c r="G9">
        <f t="shared" si="4"/>
        <v>2142.2759021916336</v>
      </c>
    </row>
    <row r="10" spans="2:9" x14ac:dyDescent="0.25">
      <c r="B10">
        <v>0.06</v>
      </c>
      <c r="C10">
        <f t="shared" si="0"/>
        <v>29.47511570987335</v>
      </c>
      <c r="D10">
        <f t="shared" si="1"/>
        <v>205.14680534071852</v>
      </c>
      <c r="E10">
        <f t="shared" si="2"/>
        <v>637.84150396165933</v>
      </c>
      <c r="F10">
        <f t="shared" si="3"/>
        <v>1427.3030031349072</v>
      </c>
      <c r="G10">
        <f t="shared" si="4"/>
        <v>2666.2010666523038</v>
      </c>
    </row>
    <row r="11" spans="2:9" x14ac:dyDescent="0.25">
      <c r="B11">
        <v>7.0000000000000007E-2</v>
      </c>
      <c r="C11">
        <f t="shared" si="0"/>
        <v>35.464322385579024</v>
      </c>
      <c r="D11">
        <f t="shared" si="1"/>
        <v>246.83168380363003</v>
      </c>
      <c r="E11">
        <f t="shared" si="2"/>
        <v>767.44793642393017</v>
      </c>
      <c r="F11">
        <f t="shared" si="3"/>
        <v>1717.3243471992787</v>
      </c>
      <c r="G11">
        <f t="shared" si="4"/>
        <v>3207.9607457099364</v>
      </c>
    </row>
    <row r="12" spans="2:9" x14ac:dyDescent="0.25">
      <c r="B12">
        <v>0.08</v>
      </c>
      <c r="C12">
        <f t="shared" si="0"/>
        <v>41.62766037009365</v>
      </c>
      <c r="D12">
        <f t="shared" si="1"/>
        <v>289.72851617585184</v>
      </c>
      <c r="E12">
        <f t="shared" si="2"/>
        <v>900.82257040882666</v>
      </c>
      <c r="F12">
        <f t="shared" si="3"/>
        <v>2015.777825761415</v>
      </c>
      <c r="G12">
        <f t="shared" si="4"/>
        <v>3765.4716464371913</v>
      </c>
    </row>
    <row r="13" spans="2:9" x14ac:dyDescent="0.25">
      <c r="B13">
        <v>0.09</v>
      </c>
      <c r="C13">
        <f t="shared" si="0"/>
        <v>47.947396410215198</v>
      </c>
      <c r="D13">
        <f t="shared" si="1"/>
        <v>333.7138790150978</v>
      </c>
      <c r="E13">
        <f t="shared" si="2"/>
        <v>1037.581658317057</v>
      </c>
      <c r="F13">
        <f t="shared" si="3"/>
        <v>2321.8047237682608</v>
      </c>
      <c r="G13">
        <f t="shared" si="4"/>
        <v>4337.129689682426</v>
      </c>
    </row>
    <row r="14" spans="2:9" x14ac:dyDescent="0.25">
      <c r="B14">
        <v>0.1</v>
      </c>
      <c r="C14">
        <f t="shared" si="0"/>
        <v>54.409410206007756</v>
      </c>
      <c r="D14">
        <f t="shared" si="1"/>
        <v>378.68949503381401</v>
      </c>
      <c r="E14">
        <f t="shared" si="2"/>
        <v>1177.4196368580078</v>
      </c>
      <c r="F14">
        <f t="shared" si="3"/>
        <v>2634.7212798157198</v>
      </c>
      <c r="G14">
        <f t="shared" si="4"/>
        <v>4921.6576095946375</v>
      </c>
    </row>
    <row r="15" spans="2:9" x14ac:dyDescent="0.25">
      <c r="B15">
        <v>0.11</v>
      </c>
      <c r="C15">
        <f t="shared" si="0"/>
        <v>61.002163843934916</v>
      </c>
      <c r="D15">
        <f t="shared" si="1"/>
        <v>424.57506035378702</v>
      </c>
      <c r="E15">
        <f t="shared" si="2"/>
        <v>1320.0868255827515</v>
      </c>
      <c r="F15">
        <f t="shared" si="3"/>
        <v>2953.9687819787041</v>
      </c>
      <c r="G15">
        <f t="shared" si="4"/>
        <v>5518.0117326669761</v>
      </c>
    </row>
    <row r="16" spans="2:9" x14ac:dyDescent="0.25">
      <c r="B16">
        <v>0.12</v>
      </c>
      <c r="C16">
        <f t="shared" si="0"/>
        <v>67.716033858557566</v>
      </c>
      <c r="D16">
        <f t="shared" si="1"/>
        <v>471.30359565556068</v>
      </c>
      <c r="E16">
        <f t="shared" si="2"/>
        <v>1465.3749726991857</v>
      </c>
      <c r="F16">
        <f t="shared" si="3"/>
        <v>3279.0812235667918</v>
      </c>
      <c r="G16">
        <f t="shared" si="4"/>
        <v>6125.3215587096829</v>
      </c>
    </row>
    <row r="17" spans="2:7" x14ac:dyDescent="0.25">
      <c r="B17">
        <v>0.13</v>
      </c>
      <c r="C17">
        <f t="shared" si="0"/>
        <v>74.542858212102971</v>
      </c>
      <c r="D17">
        <f t="shared" si="1"/>
        <v>518.81829315623668</v>
      </c>
      <c r="E17">
        <f t="shared" si="2"/>
        <v>1613.1074517099084</v>
      </c>
      <c r="F17">
        <f t="shared" si="3"/>
        <v>3609.6633660628745</v>
      </c>
      <c r="G17">
        <f t="shared" si="4"/>
        <v>6742.8487824339873</v>
      </c>
    </row>
    <row r="18" spans="2:7" x14ac:dyDescent="0.25">
      <c r="B18">
        <v>0.14000000000000001</v>
      </c>
      <c r="C18">
        <f t="shared" si="0"/>
        <v>81.475617570798306</v>
      </c>
      <c r="D18">
        <f t="shared" si="1"/>
        <v>567.07029829275621</v>
      </c>
      <c r="E18">
        <f t="shared" si="2"/>
        <v>1763.1323642320754</v>
      </c>
      <c r="F18">
        <f t="shared" si="3"/>
        <v>3945.3753052483376</v>
      </c>
      <c r="G18">
        <f t="shared" si="4"/>
        <v>7369.958462984132</v>
      </c>
    </row>
    <row r="19" spans="2:7" x14ac:dyDescent="0.25">
      <c r="B19">
        <v>0.15</v>
      </c>
      <c r="C19">
        <f t="shared" si="0"/>
        <v>88.50820418389705</v>
      </c>
      <c r="D19">
        <f t="shared" si="1"/>
        <v>616.01710111992338</v>
      </c>
      <c r="E19">
        <f t="shared" si="2"/>
        <v>1915.3175385395321</v>
      </c>
      <c r="F19">
        <f t="shared" si="3"/>
        <v>4285.92127940103</v>
      </c>
      <c r="G19">
        <f t="shared" si="4"/>
        <v>8006.098117658591</v>
      </c>
    </row>
    <row r="20" spans="2:7" x14ac:dyDescent="0.25">
      <c r="B20">
        <v>0.16</v>
      </c>
      <c r="C20">
        <f t="shared" si="0"/>
        <v>95.635249979003689</v>
      </c>
      <c r="D20">
        <f t="shared" si="1"/>
        <v>665.62133985386572</v>
      </c>
      <c r="E20">
        <f t="shared" si="2"/>
        <v>2069.5468095456399</v>
      </c>
      <c r="F20">
        <f t="shared" si="3"/>
        <v>4631.0413449832749</v>
      </c>
      <c r="G20">
        <f t="shared" si="4"/>
        <v>8650.7821721007585</v>
      </c>
    </row>
    <row r="21" spans="2:7" x14ac:dyDescent="0.25">
      <c r="B21">
        <v>0.17</v>
      </c>
      <c r="C21">
        <f t="shared" si="0"/>
        <v>102.85199590651365</v>
      </c>
      <c r="D21">
        <f t="shared" si="1"/>
        <v>715.84989150933495</v>
      </c>
      <c r="E21">
        <f t="shared" si="2"/>
        <v>2225.7171914169553</v>
      </c>
      <c r="F21">
        <f t="shared" si="3"/>
        <v>4980.5050497770171</v>
      </c>
      <c r="G21">
        <f t="shared" si="4"/>
        <v>9303.580141719598</v>
      </c>
    </row>
    <row r="22" spans="2:7" x14ac:dyDescent="0.25">
      <c r="B22">
        <v>0.18</v>
      </c>
      <c r="C22">
        <f t="shared" si="0"/>
        <v>110.15419076560988</v>
      </c>
      <c r="D22">
        <f t="shared" si="1"/>
        <v>766.67316772864478</v>
      </c>
      <c r="E22">
        <f t="shared" si="2"/>
        <v>2383.7366881677976</v>
      </c>
      <c r="F22">
        <f t="shared" si="3"/>
        <v>5334.1065336338925</v>
      </c>
      <c r="G22">
        <f t="shared" si="4"/>
        <v>9964.1074798940081</v>
      </c>
    </row>
    <row r="23" spans="2:7" x14ac:dyDescent="0.25">
      <c r="B23">
        <v>0.19</v>
      </c>
      <c r="C23">
        <f t="shared" si="0"/>
        <v>117.53801157532988</v>
      </c>
      <c r="D23">
        <f t="shared" si="1"/>
        <v>818.0645605642959</v>
      </c>
      <c r="E23">
        <f t="shared" si="2"/>
        <v>2543.5225704901386</v>
      </c>
      <c r="F23">
        <f t="shared" si="3"/>
        <v>5691.6606725237743</v>
      </c>
      <c r="G23">
        <f t="shared" si="4"/>
        <v>10632.01837505804</v>
      </c>
    </row>
    <row r="24" spans="2:7" x14ac:dyDescent="0.25">
      <c r="B24">
        <v>0.2</v>
      </c>
      <c r="C24">
        <f t="shared" si="0"/>
        <v>125</v>
      </c>
      <c r="D24">
        <f t="shared" si="1"/>
        <v>870</v>
      </c>
      <c r="E24">
        <f t="shared" si="2"/>
        <v>2705</v>
      </c>
      <c r="F24">
        <f t="shared" si="3"/>
        <v>6053</v>
      </c>
      <c r="G24">
        <f t="shared" si="4"/>
        <v>11307</v>
      </c>
    </row>
    <row r="25" spans="2:7" x14ac:dyDescent="0.25">
      <c r="B25">
        <v>0.21</v>
      </c>
      <c r="C25">
        <f t="shared" si="0"/>
        <v>132.53701094464492</v>
      </c>
      <c r="D25">
        <f t="shared" si="1"/>
        <v>922.45759617472868</v>
      </c>
      <c r="E25">
        <f t="shared" si="2"/>
        <v>2868.1009168421165</v>
      </c>
      <c r="F25">
        <f t="shared" si="3"/>
        <v>6417.9722179834862</v>
      </c>
      <c r="G25">
        <f t="shared" si="4"/>
        <v>11988.767862008801</v>
      </c>
    </row>
    <row r="26" spans="2:7" x14ac:dyDescent="0.25">
      <c r="B26">
        <v>0.22</v>
      </c>
      <c r="C26">
        <f t="shared" si="0"/>
        <v>140.14617051757529</v>
      </c>
      <c r="D26">
        <f t="shared" si="1"/>
        <v>975.41734680232389</v>
      </c>
      <c r="E26">
        <f t="shared" si="2"/>
        <v>3032.7631300003291</v>
      </c>
      <c r="F26">
        <f t="shared" si="3"/>
        <v>6786.4381611430654</v>
      </c>
      <c r="G26">
        <f t="shared" si="4"/>
        <v>12677.06200033779</v>
      </c>
    </row>
    <row r="27" spans="2:7" x14ac:dyDescent="0.25">
      <c r="B27">
        <v>0.23</v>
      </c>
      <c r="C27">
        <f t="shared" si="0"/>
        <v>147.82484130190571</v>
      </c>
      <c r="D27">
        <f t="shared" si="1"/>
        <v>1028.8608954612637</v>
      </c>
      <c r="E27">
        <f t="shared" si="2"/>
        <v>3198.9295657732396</v>
      </c>
      <c r="F27">
        <f t="shared" si="3"/>
        <v>7158.2701152034824</v>
      </c>
      <c r="G27">
        <f t="shared" si="4"/>
        <v>13371.643844805183</v>
      </c>
    </row>
    <row r="28" spans="2:7" x14ac:dyDescent="0.25">
      <c r="B28">
        <v>0.24</v>
      </c>
      <c r="C28">
        <f t="shared" si="0"/>
        <v>155.57059340049719</v>
      </c>
      <c r="D28">
        <f t="shared" si="1"/>
        <v>1082.7713300674604</v>
      </c>
      <c r="E28">
        <f t="shared" si="2"/>
        <v>3366.5476411867594</v>
      </c>
      <c r="F28">
        <f t="shared" si="3"/>
        <v>7533.3504148256761</v>
      </c>
      <c r="G28">
        <f t="shared" si="4"/>
        <v>14072.293596635374</v>
      </c>
    </row>
    <row r="29" spans="2:7" x14ac:dyDescent="0.25">
      <c r="B29">
        <v>0.25</v>
      </c>
      <c r="C29">
        <f t="shared" si="0"/>
        <v>163.38118009238644</v>
      </c>
      <c r="D29">
        <f t="shared" si="1"/>
        <v>1137.1330134430098</v>
      </c>
      <c r="E29">
        <f t="shared" si="2"/>
        <v>3535.5687371992426</v>
      </c>
      <c r="F29">
        <f t="shared" si="3"/>
        <v>7911.5702647937214</v>
      </c>
      <c r="G29">
        <f t="shared" si="4"/>
        <v>14778.808026436909</v>
      </c>
    </row>
    <row r="30" spans="2:7" x14ac:dyDescent="0.25">
      <c r="B30">
        <v>0.26</v>
      </c>
      <c r="C30">
        <f t="shared" si="0"/>
        <v>171.25451721003981</v>
      </c>
      <c r="D30">
        <f t="shared" si="1"/>
        <v>1191.9314397818771</v>
      </c>
      <c r="E30">
        <f t="shared" si="2"/>
        <v>3705.9477524252616</v>
      </c>
      <c r="F30">
        <f t="shared" si="3"/>
        <v>8292.8287413789676</v>
      </c>
      <c r="G30">
        <f t="shared" si="4"/>
        <v>15490.998608751361</v>
      </c>
    </row>
    <row r="31" spans="2:7" x14ac:dyDescent="0.25">
      <c r="B31">
        <v>0.27</v>
      </c>
      <c r="C31">
        <f t="shared" si="0"/>
        <v>179.18866554664524</v>
      </c>
      <c r="D31">
        <f t="shared" si="1"/>
        <v>1247.1531122046508</v>
      </c>
      <c r="E31">
        <f t="shared" si="2"/>
        <v>3877.6427224294025</v>
      </c>
      <c r="F31">
        <f t="shared" si="3"/>
        <v>8677.0319404307484</v>
      </c>
      <c r="G31">
        <f t="shared" si="4"/>
        <v>16208.68993068734</v>
      </c>
    </row>
    <row r="32" spans="2:7" x14ac:dyDescent="0.25">
      <c r="B32">
        <v>0.28000000000000003</v>
      </c>
      <c r="C32">
        <f t="shared" si="0"/>
        <v>187.18181575188709</v>
      </c>
      <c r="D32">
        <f t="shared" si="1"/>
        <v>1302.7854376331341</v>
      </c>
      <c r="E32">
        <f t="shared" si="2"/>
        <v>4050.6144928708363</v>
      </c>
      <c r="F32">
        <f t="shared" si="3"/>
        <v>9064.0922459693793</v>
      </c>
      <c r="G32">
        <f t="shared" si="4"/>
        <v>16931.718325652699</v>
      </c>
    </row>
    <row r="33" spans="2:7" x14ac:dyDescent="0.25">
      <c r="B33">
        <v>0.28999999999999998</v>
      </c>
      <c r="C33">
        <f t="shared" si="0"/>
        <v>195.23227528743465</v>
      </c>
      <c r="D33">
        <f t="shared" si="1"/>
        <v>1358.816636000545</v>
      </c>
      <c r="E33">
        <f t="shared" si="2"/>
        <v>4224.8264372200856</v>
      </c>
      <c r="F33">
        <f t="shared" si="3"/>
        <v>9453.9276985187353</v>
      </c>
      <c r="G33">
        <f t="shared" si="4"/>
        <v>17659.930693400187</v>
      </c>
    </row>
    <row r="34" spans="2:7" x14ac:dyDescent="0.25">
      <c r="B34">
        <v>0.3</v>
      </c>
      <c r="C34">
        <f t="shared" si="0"/>
        <v>203.33845709956844</v>
      </c>
      <c r="D34">
        <f t="shared" si="1"/>
        <v>1415.2356614129963</v>
      </c>
      <c r="E34">
        <f t="shared" si="2"/>
        <v>4400.244211634661</v>
      </c>
      <c r="F34">
        <f t="shared" si="3"/>
        <v>9846.4614465895029</v>
      </c>
      <c r="G34">
        <f t="shared" si="4"/>
        <v>18393.183475398564</v>
      </c>
    </row>
    <row r="35" spans="2:7" x14ac:dyDescent="0.25">
      <c r="B35">
        <v>0.31</v>
      </c>
      <c r="C35">
        <f t="shared" si="0"/>
        <v>211.49886973292462</v>
      </c>
      <c r="D35">
        <f t="shared" si="1"/>
        <v>1472.0321333411553</v>
      </c>
      <c r="E35">
        <f t="shared" si="2"/>
        <v>4576.8355410204886</v>
      </c>
      <c r="F35">
        <f t="shared" si="3"/>
        <v>10241.621267947141</v>
      </c>
      <c r="G35">
        <f t="shared" si="4"/>
        <v>19131.34176056143</v>
      </c>
    </row>
    <row r="36" spans="2:7" x14ac:dyDescent="0.25">
      <c r="B36">
        <v>0.32</v>
      </c>
      <c r="C36">
        <f t="shared" si="0"/>
        <v>219.71210866122354</v>
      </c>
      <c r="D36">
        <f t="shared" si="1"/>
        <v>1529.1962762821158</v>
      </c>
      <c r="E36">
        <f t="shared" si="2"/>
        <v>4754.570031428877</v>
      </c>
      <c r="F36">
        <f t="shared" si="3"/>
        <v>10639.339149811089</v>
      </c>
      <c r="G36">
        <f t="shared" si="4"/>
        <v>19874.278501059638</v>
      </c>
    </row>
    <row r="37" spans="2:7" x14ac:dyDescent="0.25">
      <c r="B37">
        <v>0.33</v>
      </c>
      <c r="C37">
        <f t="shared" si="0"/>
        <v>227.97684865165431</v>
      </c>
      <c r="D37">
        <f t="shared" si="1"/>
        <v>1586.7188666155139</v>
      </c>
      <c r="E37">
        <f t="shared" si="2"/>
        <v>4933.4190048217988</v>
      </c>
      <c r="F37">
        <f t="shared" si="3"/>
        <v>11039.550919107707</v>
      </c>
      <c r="G37">
        <f t="shared" si="4"/>
        <v>20621.873821634043</v>
      </c>
    </row>
    <row r="38" spans="2:7" x14ac:dyDescent="0.25">
      <c r="B38">
        <v>0.34</v>
      </c>
      <c r="C38">
        <f t="shared" si="0"/>
        <v>236.29183701194796</v>
      </c>
      <c r="D38">
        <f t="shared" si="1"/>
        <v>1644.591185603158</v>
      </c>
      <c r="E38">
        <f t="shared" si="2"/>
        <v>5113.3553529385545</v>
      </c>
      <c r="F38">
        <f t="shared" si="3"/>
        <v>11442.195915466569</v>
      </c>
      <c r="G38">
        <f t="shared" si="4"/>
        <v>21374.014408752766</v>
      </c>
    </row>
    <row r="39" spans="2:7" x14ac:dyDescent="0.25">
      <c r="B39">
        <v>0.35</v>
      </c>
      <c r="C39">
        <f t="shared" si="0"/>
        <v>244.6558875950316</v>
      </c>
      <c r="D39">
        <f t="shared" si="1"/>
        <v>1702.8049776614198</v>
      </c>
      <c r="E39">
        <f t="shared" si="2"/>
        <v>5294.3534075564839</v>
      </c>
      <c r="F39">
        <f t="shared" si="3"/>
        <v>11847.21670090181</v>
      </c>
      <c r="G39">
        <f t="shared" si="4"/>
        <v>22130.59296829618</v>
      </c>
    </row>
    <row r="40" spans="2:7" x14ac:dyDescent="0.25">
      <c r="B40">
        <v>0.36</v>
      </c>
      <c r="C40">
        <f t="shared" si="0"/>
        <v>253.06787545697128</v>
      </c>
      <c r="D40">
        <f t="shared" si="1"/>
        <v>1761.3524131805202</v>
      </c>
      <c r="E40">
        <f t="shared" si="2"/>
        <v>5476.3888248888588</v>
      </c>
      <c r="F40">
        <f t="shared" si="3"/>
        <v>12254.558801128378</v>
      </c>
      <c r="G40">
        <f t="shared" si="4"/>
        <v>22891.507742335794</v>
      </c>
    </row>
    <row r="41" spans="2:7" x14ac:dyDescent="0.25">
      <c r="B41">
        <v>0.37</v>
      </c>
      <c r="C41">
        <f t="shared" si="0"/>
        <v>261.52673208077817</v>
      </c>
      <c r="D41">
        <f t="shared" si="1"/>
        <v>1820.2260552822158</v>
      </c>
      <c r="E41">
        <f t="shared" si="2"/>
        <v>5659.438482228039</v>
      </c>
      <c r="F41">
        <f t="shared" si="3"/>
        <v>12664.170474279601</v>
      </c>
      <c r="G41">
        <f t="shared" si="4"/>
        <v>23656.662077098867</v>
      </c>
    </row>
    <row r="42" spans="2:7" x14ac:dyDescent="0.25">
      <c r="B42">
        <v>0.38</v>
      </c>
      <c r="C42">
        <f t="shared" si="0"/>
        <v>270.0314410924077</v>
      </c>
      <c r="D42">
        <f t="shared" si="1"/>
        <v>1879.4188300031578</v>
      </c>
      <c r="E42">
        <f t="shared" si="2"/>
        <v>5843.4803852397035</v>
      </c>
      <c r="F42">
        <f t="shared" si="3"/>
        <v>13076.002503458752</v>
      </c>
      <c r="G42">
        <f t="shared" si="4"/>
        <v>24425.964035454836</v>
      </c>
    </row>
    <row r="43" spans="2:7" x14ac:dyDescent="0.25">
      <c r="B43">
        <v>0.39</v>
      </c>
      <c r="C43">
        <f t="shared" si="0"/>
        <v>278.58103440656794</v>
      </c>
      <c r="D43">
        <f t="shared" si="1"/>
        <v>1938.923999469713</v>
      </c>
      <c r="E43">
        <f t="shared" si="2"/>
        <v>6028.4935845581304</v>
      </c>
      <c r="F43">
        <f t="shared" si="3"/>
        <v>13490.008010103646</v>
      </c>
      <c r="G43">
        <f t="shared" si="4"/>
        <v>25199.326048280509</v>
      </c>
    </row>
    <row r="44" spans="2:7" x14ac:dyDescent="0.25">
      <c r="B44">
        <v>0.4</v>
      </c>
      <c r="C44">
        <f t="shared" si="0"/>
        <v>287.17458874925876</v>
      </c>
      <c r="D44">
        <f t="shared" si="1"/>
        <v>1998.7351376948411</v>
      </c>
      <c r="E44">
        <f t="shared" si="2"/>
        <v>6214.4581005339596</v>
      </c>
      <c r="F44">
        <f t="shared" si="3"/>
        <v>13906.142285594107</v>
      </c>
      <c r="G44">
        <f t="shared" si="4"/>
        <v>25976.664599902953</v>
      </c>
    </row>
  </sheetData>
  <mergeCells count="1">
    <mergeCell ref="C2:G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8ADFE-3DCB-4CEA-9D18-F8C47BB7F4C3}">
  <dimension ref="A2:H44"/>
  <sheetViews>
    <sheetView zoomScale="75" zoomScaleNormal="75" workbookViewId="0">
      <selection activeCell="K2" sqref="K2"/>
    </sheetView>
  </sheetViews>
  <sheetFormatPr defaultRowHeight="15.75" x14ac:dyDescent="0.25"/>
  <cols>
    <col min="1" max="1" width="11.625" customWidth="1"/>
  </cols>
  <sheetData>
    <row r="2" spans="1:8" s="1" customFormat="1" ht="40.5" customHeight="1" x14ac:dyDescent="0.25">
      <c r="A2" s="41" t="s">
        <v>0</v>
      </c>
      <c r="B2" s="42" t="s">
        <v>171</v>
      </c>
      <c r="C2" s="42"/>
      <c r="D2" s="42"/>
      <c r="E2" s="42"/>
      <c r="F2" s="42"/>
      <c r="G2" s="41" t="s">
        <v>1</v>
      </c>
      <c r="H2" s="41" t="s">
        <v>5</v>
      </c>
    </row>
    <row r="3" spans="1:8" s="1" customFormat="1" ht="21" customHeight="1" x14ac:dyDescent="0.25">
      <c r="A3" s="41" t="s">
        <v>10</v>
      </c>
      <c r="B3" s="41">
        <v>110</v>
      </c>
      <c r="C3" s="41">
        <v>717</v>
      </c>
      <c r="D3" s="41">
        <v>2144</v>
      </c>
      <c r="E3" s="41">
        <v>4662</v>
      </c>
      <c r="F3" s="41">
        <v>8515</v>
      </c>
      <c r="G3" s="41">
        <v>1.3</v>
      </c>
      <c r="H3" s="41">
        <v>2.7</v>
      </c>
    </row>
    <row r="4" spans="1:8" s="22" customFormat="1" x14ac:dyDescent="0.25">
      <c r="A4" s="21"/>
      <c r="B4" s="22" t="s">
        <v>170</v>
      </c>
      <c r="C4" s="22" t="s">
        <v>174</v>
      </c>
      <c r="D4" s="22" t="s">
        <v>175</v>
      </c>
      <c r="E4" s="22" t="s">
        <v>176</v>
      </c>
      <c r="F4" s="22" t="s">
        <v>8</v>
      </c>
    </row>
    <row r="5" spans="1:8" x14ac:dyDescent="0.25">
      <c r="A5">
        <v>0.01</v>
      </c>
      <c r="B5">
        <f>110*POWER(($A5/0.2),$G$3)</f>
        <v>2.2389979234529731</v>
      </c>
      <c r="C5">
        <f>717*POWER(($A5/0.2),$G$3)</f>
        <v>14.594195555598015</v>
      </c>
      <c r="D5">
        <f>2144*POWER(($A5/0.2),$G$3)</f>
        <v>43.640104980756128</v>
      </c>
      <c r="E5">
        <f>4662*POWER(($A5/0.2),$G$3)</f>
        <v>94.892802901252367</v>
      </c>
      <c r="F5">
        <f>8515*POWER(($A5/0.2),$G$3)</f>
        <v>173.31879380183696</v>
      </c>
    </row>
    <row r="6" spans="1:8" x14ac:dyDescent="0.25">
      <c r="A6">
        <v>0.02</v>
      </c>
      <c r="B6">
        <f t="shared" ref="B6:B44" si="0">110*POWER(($A6/0.2),$G$3)</f>
        <v>5.5130595698999931</v>
      </c>
      <c r="C6">
        <f t="shared" ref="C6:C44" si="1">717*POWER(($A6/0.2),$G$3)</f>
        <v>35.935124651075405</v>
      </c>
      <c r="D6">
        <f t="shared" ref="D6:D44" si="2">2144*POWER(($A6/0.2),$G$3)</f>
        <v>107.45454288968713</v>
      </c>
      <c r="E6">
        <f t="shared" ref="E6:E44" si="3">4662*POWER(($A6/0.2),$G$3)</f>
        <v>233.65348831703423</v>
      </c>
      <c r="F6">
        <f t="shared" ref="F6:F44" si="4">8515*POWER(($A6/0.2),$G$3)</f>
        <v>426.76092943362215</v>
      </c>
    </row>
    <row r="7" spans="1:8" x14ac:dyDescent="0.25">
      <c r="A7">
        <v>0.03</v>
      </c>
      <c r="B7">
        <f t="shared" si="0"/>
        <v>9.3392353953864706</v>
      </c>
      <c r="C7">
        <f t="shared" si="1"/>
        <v>60.874834349928179</v>
      </c>
      <c r="D7">
        <f t="shared" si="2"/>
        <v>182.03018807007814</v>
      </c>
      <c r="E7">
        <f t="shared" si="3"/>
        <v>395.81377648447028</v>
      </c>
      <c r="F7">
        <f t="shared" si="4"/>
        <v>722.94172174287087</v>
      </c>
    </row>
    <row r="8" spans="1:8" x14ac:dyDescent="0.25">
      <c r="A8">
        <v>0.04</v>
      </c>
      <c r="B8">
        <f t="shared" si="0"/>
        <v>13.574744979840208</v>
      </c>
      <c r="C8">
        <f t="shared" si="1"/>
        <v>88.482655914049346</v>
      </c>
      <c r="D8">
        <f t="shared" si="2"/>
        <v>264.58412033434001</v>
      </c>
      <c r="E8">
        <f t="shared" si="3"/>
        <v>575.32237360013676</v>
      </c>
      <c r="F8">
        <f t="shared" si="4"/>
        <v>1050.8086682121761</v>
      </c>
    </row>
    <row r="9" spans="1:8" x14ac:dyDescent="0.25">
      <c r="A9">
        <v>0.05</v>
      </c>
      <c r="B9">
        <f t="shared" si="0"/>
        <v>18.143233773127296</v>
      </c>
      <c r="C9">
        <f t="shared" si="1"/>
        <v>118.26089650302065</v>
      </c>
      <c r="D9">
        <f t="shared" si="2"/>
        <v>353.62812008713564</v>
      </c>
      <c r="E9">
        <f t="shared" si="3"/>
        <v>768.94323500290409</v>
      </c>
      <c r="F9">
        <f t="shared" si="4"/>
        <v>1404.4512325288993</v>
      </c>
    </row>
    <row r="10" spans="1:8" x14ac:dyDescent="0.25">
      <c r="A10">
        <v>0.06</v>
      </c>
      <c r="B10">
        <f t="shared" si="0"/>
        <v>22.995894963886311</v>
      </c>
      <c r="C10">
        <f t="shared" si="1"/>
        <v>149.8914244464226</v>
      </c>
      <c r="D10">
        <f t="shared" si="2"/>
        <v>448.21089820520228</v>
      </c>
      <c r="E10">
        <f t="shared" si="3"/>
        <v>974.60783928761805</v>
      </c>
      <c r="F10">
        <f t="shared" si="4"/>
        <v>1780.0913237953814</v>
      </c>
    </row>
    <row r="11" spans="1:8" x14ac:dyDescent="0.25">
      <c r="A11">
        <v>7.0000000000000007E-2</v>
      </c>
      <c r="B11">
        <f t="shared" si="0"/>
        <v>28.098371022902935</v>
      </c>
      <c r="C11">
        <f t="shared" si="1"/>
        <v>183.15029112201279</v>
      </c>
      <c r="D11">
        <f t="shared" si="2"/>
        <v>547.66279521003537</v>
      </c>
      <c r="E11">
        <f t="shared" si="3"/>
        <v>1190.8600518979408</v>
      </c>
      <c r="F11">
        <f t="shared" si="4"/>
        <v>2175.0693569092591</v>
      </c>
    </row>
    <row r="12" spans="1:8" x14ac:dyDescent="0.25">
      <c r="A12">
        <v>0.08</v>
      </c>
      <c r="B12">
        <f t="shared" si="0"/>
        <v>33.42494288902445</v>
      </c>
      <c r="C12">
        <f t="shared" si="1"/>
        <v>217.86985501300484</v>
      </c>
      <c r="D12">
        <f t="shared" si="2"/>
        <v>651.48252321880386</v>
      </c>
      <c r="E12">
        <f t="shared" si="3"/>
        <v>1416.6098522602908</v>
      </c>
      <c r="F12">
        <f t="shared" si="4"/>
        <v>2587.3944427276656</v>
      </c>
    </row>
    <row r="13" spans="1:8" x14ac:dyDescent="0.25">
      <c r="A13">
        <v>0.09</v>
      </c>
      <c r="B13">
        <f t="shared" si="0"/>
        <v>38.955515258329115</v>
      </c>
      <c r="C13">
        <f t="shared" si="1"/>
        <v>253.91913127474521</v>
      </c>
      <c r="D13">
        <f t="shared" si="2"/>
        <v>759.27840648961467</v>
      </c>
      <c r="E13">
        <f t="shared" si="3"/>
        <v>1651.0055648575485</v>
      </c>
      <c r="F13">
        <f t="shared" si="4"/>
        <v>3015.5110220424763</v>
      </c>
    </row>
    <row r="14" spans="1:8" x14ac:dyDescent="0.25">
      <c r="A14">
        <v>0.1</v>
      </c>
      <c r="B14">
        <f t="shared" si="0"/>
        <v>44.673881799592948</v>
      </c>
      <c r="C14">
        <f t="shared" si="1"/>
        <v>291.19248409371039</v>
      </c>
      <c r="D14">
        <f t="shared" si="2"/>
        <v>870.73456889388444</v>
      </c>
      <c r="E14">
        <f t="shared" si="3"/>
        <v>1893.360335906385</v>
      </c>
      <c r="F14">
        <f t="shared" si="4"/>
        <v>3458.1645774866724</v>
      </c>
    </row>
    <row r="15" spans="1:8" x14ac:dyDescent="0.25">
      <c r="A15">
        <v>0.11</v>
      </c>
      <c r="B15">
        <f t="shared" si="0"/>
        <v>50.566649834226219</v>
      </c>
      <c r="C15">
        <f t="shared" si="1"/>
        <v>329.60261755581996</v>
      </c>
      <c r="D15">
        <f t="shared" si="2"/>
        <v>985.5899749507364</v>
      </c>
      <c r="E15">
        <f t="shared" si="3"/>
        <v>2143.1065593378421</v>
      </c>
      <c r="F15">
        <f t="shared" si="4"/>
        <v>3914.318393985784</v>
      </c>
    </row>
    <row r="16" spans="1:8" x14ac:dyDescent="0.25">
      <c r="A16">
        <v>0.12</v>
      </c>
      <c r="B16">
        <f t="shared" si="0"/>
        <v>56.622535229310266</v>
      </c>
      <c r="C16">
        <f t="shared" si="1"/>
        <v>369.07597963104962</v>
      </c>
      <c r="D16">
        <f t="shared" si="2"/>
        <v>1103.6246866512838</v>
      </c>
      <c r="E16">
        <f t="shared" si="3"/>
        <v>2399.7659930822224</v>
      </c>
      <c r="F16">
        <f t="shared" si="4"/>
        <v>4383.0989770688811</v>
      </c>
    </row>
    <row r="17" spans="1:6" x14ac:dyDescent="0.25">
      <c r="A17">
        <v>0.13</v>
      </c>
      <c r="B17">
        <f t="shared" si="0"/>
        <v>62.831879176478054</v>
      </c>
      <c r="C17">
        <f t="shared" si="1"/>
        <v>409.54961245031603</v>
      </c>
      <c r="D17">
        <f t="shared" si="2"/>
        <v>1224.6504450397176</v>
      </c>
      <c r="E17">
        <f t="shared" si="3"/>
        <v>2662.9292792794608</v>
      </c>
      <c r="F17">
        <f t="shared" si="4"/>
        <v>4863.7586471610057</v>
      </c>
    </row>
    <row r="18" spans="1:6" x14ac:dyDescent="0.25">
      <c r="A18">
        <v>0.14000000000000001</v>
      </c>
      <c r="B18">
        <f t="shared" si="0"/>
        <v>69.186305017879278</v>
      </c>
      <c r="C18">
        <f t="shared" si="1"/>
        <v>450.96891543472219</v>
      </c>
      <c r="D18">
        <f t="shared" si="2"/>
        <v>1348.5039814393924</v>
      </c>
      <c r="E18">
        <f t="shared" si="3"/>
        <v>2932.2413999395744</v>
      </c>
      <c r="F18">
        <f t="shared" si="4"/>
        <v>5355.6489747931091</v>
      </c>
    </row>
    <row r="19" spans="1:6" x14ac:dyDescent="0.25">
      <c r="A19">
        <v>0.15</v>
      </c>
      <c r="B19">
        <f t="shared" si="0"/>
        <v>75.678467257998122</v>
      </c>
      <c r="C19">
        <f t="shared" si="1"/>
        <v>493.28600930895141</v>
      </c>
      <c r="D19">
        <f t="shared" si="2"/>
        <v>1475.0421254649816</v>
      </c>
      <c r="E19">
        <f t="shared" si="3"/>
        <v>3207.3910396071569</v>
      </c>
      <c r="F19">
        <f t="shared" si="4"/>
        <v>5858.2013518350368</v>
      </c>
    </row>
    <row r="20" spans="1:6" x14ac:dyDescent="0.25">
      <c r="A20">
        <v>0.16</v>
      </c>
      <c r="B20">
        <f t="shared" si="0"/>
        <v>82.301863408390673</v>
      </c>
      <c r="C20">
        <f t="shared" si="1"/>
        <v>536.45850967105559</v>
      </c>
      <c r="D20">
        <f t="shared" si="2"/>
        <v>1604.1381377053599</v>
      </c>
      <c r="E20">
        <f t="shared" si="3"/>
        <v>3488.1026109992481</v>
      </c>
      <c r="F20">
        <f t="shared" si="4"/>
        <v>6370.9124265676965</v>
      </c>
    </row>
    <row r="21" spans="1:6" x14ac:dyDescent="0.25">
      <c r="A21">
        <v>0.17</v>
      </c>
      <c r="B21">
        <f t="shared" si="0"/>
        <v>89.050689936215988</v>
      </c>
      <c r="C21">
        <f t="shared" si="1"/>
        <v>580.44858803878958</v>
      </c>
      <c r="D21">
        <f t="shared" si="2"/>
        <v>1735.6789020295187</v>
      </c>
      <c r="E21">
        <f t="shared" si="3"/>
        <v>3774.1301498421717</v>
      </c>
      <c r="F21">
        <f t="shared" si="4"/>
        <v>6893.3329527898095</v>
      </c>
    </row>
    <row r="22" spans="1:6" x14ac:dyDescent="0.25">
      <c r="A22">
        <v>0.18</v>
      </c>
      <c r="B22">
        <f t="shared" si="0"/>
        <v>95.919729958529061</v>
      </c>
      <c r="C22">
        <f t="shared" si="1"/>
        <v>625.22223982059393</v>
      </c>
      <c r="D22">
        <f t="shared" si="2"/>
        <v>1869.562736646239</v>
      </c>
      <c r="E22">
        <f t="shared" si="3"/>
        <v>4065.2525551514773</v>
      </c>
      <c r="F22">
        <f t="shared" si="4"/>
        <v>7425.059096335227</v>
      </c>
    </row>
    <row r="23" spans="1:6" x14ac:dyDescent="0.25">
      <c r="A23">
        <v>0.19</v>
      </c>
      <c r="B23">
        <f t="shared" si="0"/>
        <v>102.90426428993659</v>
      </c>
      <c r="C23">
        <f t="shared" si="1"/>
        <v>670.74870450804121</v>
      </c>
      <c r="D23">
        <f t="shared" si="2"/>
        <v>2005.6976603420367</v>
      </c>
      <c r="E23">
        <f t="shared" si="3"/>
        <v>4361.2698192698581</v>
      </c>
      <c r="F23">
        <f t="shared" si="4"/>
        <v>7965.7255493528182</v>
      </c>
    </row>
    <row r="24" spans="1:6" x14ac:dyDescent="0.25">
      <c r="A24">
        <v>0.2</v>
      </c>
      <c r="B24">
        <f t="shared" si="0"/>
        <v>110</v>
      </c>
      <c r="C24">
        <f t="shared" si="1"/>
        <v>717</v>
      </c>
      <c r="D24">
        <f t="shared" si="2"/>
        <v>2144</v>
      </c>
      <c r="E24">
        <f t="shared" si="3"/>
        <v>4662</v>
      </c>
      <c r="F24">
        <f t="shared" si="4"/>
        <v>8515</v>
      </c>
    </row>
    <row r="25" spans="1:6" x14ac:dyDescent="0.25">
      <c r="A25">
        <v>0.21</v>
      </c>
      <c r="B25">
        <f t="shared" si="0"/>
        <v>117.20301232128777</v>
      </c>
      <c r="C25">
        <f t="shared" si="1"/>
        <v>763.95054394875763</v>
      </c>
      <c r="D25">
        <f t="shared" si="2"/>
        <v>2284.3932583349178</v>
      </c>
      <c r="E25">
        <f t="shared" si="3"/>
        <v>4967.2767585622141</v>
      </c>
      <c r="F25">
        <f t="shared" si="4"/>
        <v>9072.5786355978671</v>
      </c>
    </row>
    <row r="26" spans="1:6" x14ac:dyDescent="0.25">
      <c r="A26">
        <v>0.22</v>
      </c>
      <c r="B26">
        <f t="shared" si="0"/>
        <v>124.50969688995248</v>
      </c>
      <c r="C26">
        <f t="shared" si="1"/>
        <v>811.57684245541759</v>
      </c>
      <c r="D26">
        <f t="shared" si="2"/>
        <v>2426.80718301871</v>
      </c>
      <c r="E26">
        <f t="shared" si="3"/>
        <v>5276.9473354632592</v>
      </c>
      <c r="F26">
        <f t="shared" si="4"/>
        <v>9638.1824456176855</v>
      </c>
    </row>
    <row r="27" spans="1:6" x14ac:dyDescent="0.25">
      <c r="A27">
        <v>0.23</v>
      </c>
      <c r="B27">
        <f t="shared" si="0"/>
        <v>131.91673009051493</v>
      </c>
      <c r="C27">
        <f t="shared" si="1"/>
        <v>859.85723158999269</v>
      </c>
      <c r="D27">
        <f t="shared" si="2"/>
        <v>2571.176993764218</v>
      </c>
      <c r="E27">
        <f t="shared" si="3"/>
        <v>5590.870869836187</v>
      </c>
      <c r="F27">
        <f t="shared" si="4"/>
        <v>10211.554152006678</v>
      </c>
    </row>
    <row r="28" spans="1:6" x14ac:dyDescent="0.25">
      <c r="A28">
        <v>0.24</v>
      </c>
      <c r="B28">
        <f t="shared" si="0"/>
        <v>139.42103583398207</v>
      </c>
      <c r="C28">
        <f t="shared" si="1"/>
        <v>908.77166084513772</v>
      </c>
      <c r="D28">
        <f t="shared" si="2"/>
        <v>2717.4427348005233</v>
      </c>
      <c r="E28">
        <f t="shared" si="3"/>
        <v>5908.9169914365857</v>
      </c>
      <c r="F28">
        <f t="shared" si="4"/>
        <v>10792.455637512339</v>
      </c>
    </row>
    <row r="29" spans="1:6" x14ac:dyDescent="0.25">
      <c r="A29">
        <v>0.25</v>
      </c>
      <c r="B29">
        <f t="shared" si="0"/>
        <v>147.01975749878835</v>
      </c>
      <c r="C29">
        <f t="shared" si="1"/>
        <v>958.30151024210227</v>
      </c>
      <c r="D29">
        <f t="shared" si="2"/>
        <v>2865.5487279763843</v>
      </c>
      <c r="E29">
        <f t="shared" si="3"/>
        <v>6230.9646314486481</v>
      </c>
      <c r="F29">
        <f t="shared" si="4"/>
        <v>11380.665773656208</v>
      </c>
    </row>
    <row r="30" spans="1:6" x14ac:dyDescent="0.25">
      <c r="A30">
        <v>0.26</v>
      </c>
      <c r="B30">
        <f t="shared" si="0"/>
        <v>154.71023405616748</v>
      </c>
      <c r="C30">
        <f t="shared" si="1"/>
        <v>1008.4294347115645</v>
      </c>
      <c r="D30">
        <f t="shared" si="2"/>
        <v>3015.4431074220283</v>
      </c>
      <c r="E30">
        <f t="shared" si="3"/>
        <v>6556.9010106350261</v>
      </c>
      <c r="F30">
        <f t="shared" si="4"/>
        <v>11975.978572620601</v>
      </c>
    </row>
    <row r="31" spans="1:6" x14ac:dyDescent="0.25">
      <c r="A31">
        <v>0.27</v>
      </c>
      <c r="B31">
        <f t="shared" si="0"/>
        <v>162.48997961777093</v>
      </c>
      <c r="C31">
        <f t="shared" si="1"/>
        <v>1059.1392307812887</v>
      </c>
      <c r="D31">
        <f t="shared" si="2"/>
        <v>3167.0774209136439</v>
      </c>
      <c r="E31">
        <f t="shared" si="3"/>
        <v>6886.6207725277091</v>
      </c>
      <c r="F31">
        <f t="shared" si="4"/>
        <v>12578.201604048358</v>
      </c>
    </row>
    <row r="32" spans="1:6" x14ac:dyDescent="0.25">
      <c r="A32">
        <v>0.28000000000000003</v>
      </c>
      <c r="B32">
        <f t="shared" si="0"/>
        <v>170.35666580547883</v>
      </c>
      <c r="C32">
        <f t="shared" si="1"/>
        <v>1110.4157216593483</v>
      </c>
      <c r="D32">
        <f t="shared" si="2"/>
        <v>3320.4062862449691</v>
      </c>
      <c r="E32">
        <f t="shared" si="3"/>
        <v>7220.0252362285664</v>
      </c>
      <c r="F32">
        <f t="shared" si="4"/>
        <v>13187.154630305929</v>
      </c>
    </row>
    <row r="33" spans="1:6" x14ac:dyDescent="0.25">
      <c r="A33">
        <v>0.28999999999999998</v>
      </c>
      <c r="B33">
        <f t="shared" si="0"/>
        <v>178.30810646638938</v>
      </c>
      <c r="C33">
        <f t="shared" si="1"/>
        <v>1162.2446576036471</v>
      </c>
      <c r="D33">
        <f t="shared" si="2"/>
        <v>3475.3870933085345</v>
      </c>
      <c r="E33">
        <f t="shared" si="3"/>
        <v>7557.0217486027932</v>
      </c>
      <c r="F33">
        <f t="shared" si="4"/>
        <v>13802.668423284596</v>
      </c>
    </row>
    <row r="34" spans="1:6" x14ac:dyDescent="0.25">
      <c r="A34">
        <v>0.3</v>
      </c>
      <c r="B34">
        <f t="shared" si="0"/>
        <v>186.34224435038109</v>
      </c>
      <c r="C34">
        <f t="shared" si="1"/>
        <v>1214.6126290838479</v>
      </c>
      <c r="D34">
        <f t="shared" si="2"/>
        <v>3631.9797444292462</v>
      </c>
      <c r="E34">
        <f t="shared" si="3"/>
        <v>7897.523119649788</v>
      </c>
      <c r="F34">
        <f t="shared" si="4"/>
        <v>14424.583733122683</v>
      </c>
    </row>
    <row r="35" spans="1:6" x14ac:dyDescent="0.25">
      <c r="A35">
        <v>0.31</v>
      </c>
      <c r="B35">
        <f t="shared" si="0"/>
        <v>194.45713944081879</v>
      </c>
      <c r="C35">
        <f t="shared" si="1"/>
        <v>1267.5069907187915</v>
      </c>
      <c r="D35">
        <f t="shared" si="2"/>
        <v>3790.1464269192315</v>
      </c>
      <c r="E35">
        <f t="shared" si="3"/>
        <v>8241.4471279372465</v>
      </c>
      <c r="F35">
        <f t="shared" si="4"/>
        <v>15052.750384896108</v>
      </c>
    </row>
    <row r="36" spans="1:6" x14ac:dyDescent="0.25">
      <c r="A36">
        <v>0.32</v>
      </c>
      <c r="B36">
        <f t="shared" si="0"/>
        <v>202.65095868623311</v>
      </c>
      <c r="C36">
        <f t="shared" si="1"/>
        <v>1320.9157943457194</v>
      </c>
      <c r="D36">
        <f t="shared" si="2"/>
        <v>3949.8514129389437</v>
      </c>
      <c r="E36">
        <f t="shared" si="3"/>
        <v>8588.7160854110807</v>
      </c>
      <c r="F36">
        <f t="shared" si="4"/>
        <v>15687.026483757045</v>
      </c>
    </row>
    <row r="37" spans="1:6" x14ac:dyDescent="0.25">
      <c r="A37">
        <v>0.33</v>
      </c>
      <c r="B37">
        <f t="shared" si="0"/>
        <v>210.92196692599472</v>
      </c>
      <c r="C37">
        <f t="shared" si="1"/>
        <v>1374.8277298721657</v>
      </c>
      <c r="D37">
        <f t="shared" si="2"/>
        <v>4111.0608826302969</v>
      </c>
      <c r="E37">
        <f t="shared" si="3"/>
        <v>8939.256452808977</v>
      </c>
      <c r="F37">
        <f t="shared" si="4"/>
        <v>16327.277712498591</v>
      </c>
    </row>
    <row r="38" spans="1:6" x14ac:dyDescent="0.25">
      <c r="A38">
        <v>0.34</v>
      </c>
      <c r="B38">
        <f t="shared" si="0"/>
        <v>219.26851883896535</v>
      </c>
      <c r="C38">
        <f t="shared" si="1"/>
        <v>1429.2320727958013</v>
      </c>
      <c r="D38">
        <f t="shared" si="2"/>
        <v>4273.7427671885607</v>
      </c>
      <c r="E38">
        <f t="shared" si="3"/>
        <v>9292.9984984296043</v>
      </c>
      <c r="F38">
        <f t="shared" si="4"/>
        <v>16973.37670830718</v>
      </c>
    </row>
    <row r="39" spans="1:6" x14ac:dyDescent="0.25">
      <c r="A39">
        <v>0.35</v>
      </c>
      <c r="B39">
        <f t="shared" si="0"/>
        <v>227.68905177294198</v>
      </c>
      <c r="C39">
        <f t="shared" si="1"/>
        <v>1484.1186374654492</v>
      </c>
      <c r="D39">
        <f t="shared" si="2"/>
        <v>4437.8666091017058</v>
      </c>
      <c r="E39">
        <f t="shared" si="3"/>
        <v>9649.8759942314136</v>
      </c>
      <c r="F39">
        <f t="shared" si="4"/>
        <v>17625.202507696373</v>
      </c>
    </row>
    <row r="40" spans="1:6" x14ac:dyDescent="0.25">
      <c r="A40">
        <v>0.36</v>
      </c>
      <c r="B40">
        <f t="shared" si="0"/>
        <v>236.18207933599211</v>
      </c>
      <c r="C40">
        <f t="shared" si="1"/>
        <v>1539.4777353082395</v>
      </c>
      <c r="D40">
        <f t="shared" si="2"/>
        <v>4603.4034372397009</v>
      </c>
      <c r="E40">
        <f t="shared" si="3"/>
        <v>10009.825944221775</v>
      </c>
      <c r="F40">
        <f t="shared" si="4"/>
        <v>18282.640050417936</v>
      </c>
    </row>
    <row r="41" spans="1:6" x14ac:dyDescent="0.25">
      <c r="A41">
        <v>0.37</v>
      </c>
      <c r="B41">
        <f t="shared" si="0"/>
        <v>244.74618564970271</v>
      </c>
      <c r="C41">
        <f t="shared" si="1"/>
        <v>1595.3001373712441</v>
      </c>
      <c r="D41">
        <f t="shared" si="2"/>
        <v>4770.3256548451145</v>
      </c>
      <c r="E41">
        <f t="shared" si="3"/>
        <v>10372.788340899218</v>
      </c>
      <c r="F41">
        <f t="shared" si="4"/>
        <v>18945.579734611078</v>
      </c>
    </row>
    <row r="42" spans="1:6" x14ac:dyDescent="0.25">
      <c r="A42">
        <v>0.38</v>
      </c>
      <c r="B42">
        <f t="shared" si="0"/>
        <v>253.3800201798484</v>
      </c>
      <c r="C42">
        <f t="shared" si="1"/>
        <v>1651.57704062683</v>
      </c>
      <c r="D42">
        <f t="shared" si="2"/>
        <v>4938.6069387781363</v>
      </c>
      <c r="E42">
        <f t="shared" si="3"/>
        <v>10738.705946167756</v>
      </c>
      <c r="F42">
        <f t="shared" si="4"/>
        <v>19613.917016649175</v>
      </c>
    </row>
    <row r="43" spans="1:6" x14ac:dyDescent="0.25">
      <c r="A43">
        <v>0.39</v>
      </c>
      <c r="B43">
        <f t="shared" si="0"/>
        <v>262.08229307271836</v>
      </c>
      <c r="C43">
        <f t="shared" si="1"/>
        <v>1708.3000375739916</v>
      </c>
      <c r="D43">
        <f t="shared" si="2"/>
        <v>5108.2221486173476</v>
      </c>
      <c r="E43">
        <f t="shared" si="3"/>
        <v>11107.524093681937</v>
      </c>
      <c r="F43">
        <f t="shared" si="4"/>
        <v>20287.552050129063</v>
      </c>
    </row>
    <row r="44" spans="1:6" x14ac:dyDescent="0.25">
      <c r="A44">
        <v>0.4</v>
      </c>
      <c r="B44">
        <f t="shared" si="0"/>
        <v>270.85177093588158</v>
      </c>
      <c r="C44">
        <f t="shared" si="1"/>
        <v>1765.46108873661</v>
      </c>
      <c r="D44">
        <f t="shared" si="2"/>
        <v>5279.1472444230012</v>
      </c>
      <c r="E44">
        <f t="shared" si="3"/>
        <v>11479.190510028</v>
      </c>
      <c r="F44">
        <f t="shared" si="4"/>
        <v>20966.389359263925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ИсходныеДанные</vt:lpstr>
      <vt:lpstr>Пересчет</vt:lpstr>
      <vt:lpstr>1500НМ3</vt:lpstr>
      <vt:lpstr>2000НМ1</vt:lpstr>
      <vt:lpstr>2000НМ3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Рипенко</dc:creator>
  <cp:lastModifiedBy>Сергей Рипенко</cp:lastModifiedBy>
  <dcterms:created xsi:type="dcterms:W3CDTF">2022-01-27T14:36:53Z</dcterms:created>
  <dcterms:modified xsi:type="dcterms:W3CDTF">2022-01-30T14:31:17Z</dcterms:modified>
</cp:coreProperties>
</file>